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tteo\Desktop\doc ufficio\"/>
    </mc:Choice>
  </mc:AlternateContent>
  <xr:revisionPtr revIDLastSave="0" documentId="13_ncr:1_{0C15BAFA-E98F-47ED-BCDA-4898813ABF00}" xr6:coauthVersionLast="47" xr6:coauthVersionMax="47" xr10:uidLastSave="{00000000-0000-0000-0000-000000000000}"/>
  <bookViews>
    <workbookView xWindow="0" yWindow="0" windowWidth="20490" windowHeight="11520" tabRatio="916" firstSheet="15" activeTab="17" xr2:uid="{00000000-000D-0000-FFFF-FFFF00000000}"/>
  </bookViews>
  <sheets>
    <sheet name="1" sheetId="5" r:id="rId1"/>
    <sheet name="2" sheetId="4" r:id="rId2"/>
    <sheet name="5" sheetId="3" r:id="rId3"/>
    <sheet name="6" sheetId="6" r:id="rId4"/>
    <sheet name="6A" sheetId="33" r:id="rId5"/>
    <sheet name="6BIS" sheetId="16" r:id="rId6"/>
    <sheet name="6B" sheetId="32" r:id="rId7"/>
    <sheet name="7" sheetId="46" r:id="rId8"/>
    <sheet name="7B" sheetId="47" r:id="rId9"/>
    <sheet name="8" sheetId="2" r:id="rId10"/>
    <sheet name="9" sheetId="45" r:id="rId11"/>
    <sheet name="10" sheetId="1" r:id="rId12"/>
    <sheet name="11" sheetId="15" r:id="rId13"/>
    <sheet name="11A" sheetId="34" r:id="rId14"/>
    <sheet name="11B" sheetId="35" r:id="rId15"/>
    <sheet name="12" sheetId="24" r:id="rId16"/>
    <sheet name="13" sheetId="26" r:id="rId17"/>
    <sheet name="13b" sheetId="29" r:id="rId18"/>
    <sheet name="14" sheetId="12" r:id="rId19"/>
    <sheet name="15" sheetId="7" r:id="rId20"/>
    <sheet name="16" sheetId="39" r:id="rId21"/>
    <sheet name="17" sheetId="8" r:id="rId22"/>
    <sheet name="18" sheetId="36" r:id="rId23"/>
    <sheet name="19" sheetId="37" r:id="rId24"/>
    <sheet name="20" sheetId="17" r:id="rId25"/>
    <sheet name="21" sheetId="18" r:id="rId26"/>
    <sheet name="22" sheetId="38" r:id="rId27"/>
    <sheet name="23" sheetId="44" r:id="rId28"/>
    <sheet name="24" sheetId="25" r:id="rId29"/>
    <sheet name="25" sheetId="19" r:id="rId30"/>
    <sheet name="26" sheetId="20" r:id="rId31"/>
    <sheet name="27" sheetId="23" r:id="rId32"/>
    <sheet name="28" sheetId="27" r:id="rId33"/>
    <sheet name="28B" sheetId="41" r:id="rId34"/>
    <sheet name="29" sheetId="22" r:id="rId35"/>
    <sheet name="30" sheetId="13" r:id="rId36"/>
    <sheet name="30B" sheetId="40" r:id="rId37"/>
    <sheet name="31" sheetId="31" r:id="rId38"/>
    <sheet name="32" sheetId="42" r:id="rId39"/>
    <sheet name="33" sheetId="43" r:id="rId40"/>
    <sheet name="MODELLO BOLLA" sheetId="28" r:id="rId41"/>
    <sheet name="21B" sheetId="48" r:id="rId42"/>
    <sheet name="29B" sheetId="49" r:id="rId43"/>
  </sheets>
  <externalReferences>
    <externalReference r:id="rId44"/>
  </externalReferences>
  <definedNames>
    <definedName name="_xlnm.Print_Area" localSheetId="12">'11'!$A$1:$F$71</definedName>
    <definedName name="_xlnm.Print_Area" localSheetId="13">'11A'!$A$1:$F$57</definedName>
    <definedName name="_xlnm.Print_Area" localSheetId="14">'11B'!$A$1:$F$63</definedName>
    <definedName name="_xlnm.Print_Area" localSheetId="15">'12'!$A$1:$F$44</definedName>
    <definedName name="_xlnm.Print_Area" localSheetId="16">'13'!$A$79:$F$163</definedName>
    <definedName name="_xlnm.Print_Area" localSheetId="17">'13b'!$E$75:$F$98</definedName>
    <definedName name="_xlnm.Print_Area" localSheetId="18">'14'!$A$1:$F$63</definedName>
    <definedName name="_xlnm.Print_Area" localSheetId="19">'15'!$A$1:$F$40</definedName>
    <definedName name="_xlnm.Print_Area" localSheetId="20">'16'!$A$1:$F$61</definedName>
    <definedName name="_xlnm.Print_Area" localSheetId="22">'18'!$A$1:$F$45</definedName>
    <definedName name="_xlnm.Print_Area" localSheetId="23">'19'!$A$1:$F$55</definedName>
    <definedName name="_xlnm.Print_Area" localSheetId="24">'20'!$A$1:$F$42</definedName>
    <definedName name="_xlnm.Print_Area" localSheetId="25">'21'!$B$47:$H$79</definedName>
    <definedName name="_xlnm.Print_Area" localSheetId="41">'21B'!$A$1:$G$64</definedName>
    <definedName name="_xlnm.Print_Area" localSheetId="26">'22'!$A$1:$F$47</definedName>
    <definedName name="_xlnm.Print_Area" localSheetId="27">'23'!$J$4:$P$93</definedName>
    <definedName name="_xlnm.Print_Area" localSheetId="28">'24'!$B$71:$F$109</definedName>
    <definedName name="_xlnm.Print_Area" localSheetId="29">'25'!$A$1:$I$47</definedName>
    <definedName name="_xlnm.Print_Area" localSheetId="30">'26'!$A$1:$F$58</definedName>
    <definedName name="_xlnm.Print_Area" localSheetId="31">'27'!$A$1:$J$47</definedName>
    <definedName name="_xlnm.Print_Area" localSheetId="32">'28'!$A$2:$K$87</definedName>
    <definedName name="_xlnm.Print_Area" localSheetId="33">'28B'!$A$1:$F$47</definedName>
    <definedName name="_xlnm.Print_Area" localSheetId="34">'29'!$I$7:$O$54</definedName>
    <definedName name="_xlnm.Print_Area" localSheetId="42">'29B'!$A$1:$G$51</definedName>
    <definedName name="_xlnm.Print_Area" localSheetId="35">'30'!$A$1:$F$44</definedName>
    <definedName name="_xlnm.Print_Area" localSheetId="36">'30B'!$A$1:$F$45</definedName>
    <definedName name="_xlnm.Print_Area" localSheetId="37">'31'!$A$1:$F$77</definedName>
    <definedName name="_xlnm.Print_Area" localSheetId="4">'6A'!$A$1:$F$60</definedName>
    <definedName name="_xlnm.Print_Area" localSheetId="6">'6B'!$A$1:$F$62</definedName>
    <definedName name="_xlnm.Print_Area" localSheetId="5">'6BIS'!$A$1:$F$51</definedName>
    <definedName name="_xlnm.Print_Area" localSheetId="7">'7'!$A$1:$F$74</definedName>
    <definedName name="_xlnm.Print_Area" localSheetId="8">'7B'!$A$1:$F$65</definedName>
    <definedName name="_xlnm.Print_Area" localSheetId="10">'9'!$A$1:$F$64</definedName>
    <definedName name="Print_Area" localSheetId="11">'10'!$A$1:$I$47</definedName>
    <definedName name="Print_Area" localSheetId="18">'14'!$A$1:$F$64</definedName>
    <definedName name="Print_Area" localSheetId="21">'17'!$A$1:$I$103</definedName>
    <definedName name="Print_Area" localSheetId="3">'6'!$A$1:$F$49</definedName>
    <definedName name="Print_Area" localSheetId="9">'8'!$A$1:$F$47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97" i="29" l="1"/>
  <c r="F80" i="29"/>
  <c r="F84" i="29" s="1"/>
  <c r="G56" i="48"/>
  <c r="G14" i="48"/>
  <c r="G15" i="48"/>
  <c r="G16" i="48"/>
  <c r="G17" i="48"/>
  <c r="G18" i="48"/>
  <c r="G19" i="48"/>
  <c r="G20" i="48"/>
  <c r="G21" i="48"/>
  <c r="G22" i="48"/>
  <c r="G23" i="48"/>
  <c r="G24" i="48"/>
  <c r="G25" i="48"/>
  <c r="G26" i="48"/>
  <c r="G27" i="48"/>
  <c r="G28" i="48"/>
  <c r="G29" i="48"/>
  <c r="G30" i="48"/>
  <c r="G31" i="48"/>
  <c r="G32" i="48"/>
  <c r="G33" i="48"/>
  <c r="G34" i="48"/>
  <c r="G35" i="48"/>
  <c r="G36" i="48"/>
  <c r="G37" i="48"/>
  <c r="G38" i="48"/>
  <c r="G39" i="48"/>
  <c r="G40" i="48"/>
  <c r="G41" i="48"/>
  <c r="G42" i="48"/>
  <c r="G43" i="48"/>
  <c r="G44" i="48"/>
  <c r="G45" i="48"/>
  <c r="G46" i="48"/>
  <c r="G47" i="48"/>
  <c r="G48" i="48"/>
  <c r="G49" i="48"/>
  <c r="G50" i="48"/>
  <c r="G51" i="48"/>
  <c r="G52" i="48"/>
  <c r="G53" i="48"/>
  <c r="G54" i="48"/>
  <c r="G43" i="49"/>
  <c r="G14" i="49"/>
  <c r="G15" i="49"/>
  <c r="G16" i="49"/>
  <c r="G17" i="49"/>
  <c r="G18" i="49"/>
  <c r="G19" i="49"/>
  <c r="G20" i="49"/>
  <c r="G21" i="49"/>
  <c r="G22" i="49"/>
  <c r="G23" i="49"/>
  <c r="G24" i="49"/>
  <c r="G25" i="49"/>
  <c r="G26" i="49"/>
  <c r="G27" i="49"/>
  <c r="G28" i="49"/>
  <c r="G29" i="49"/>
  <c r="G30" i="49"/>
  <c r="G31" i="49"/>
  <c r="G32" i="49"/>
  <c r="G33" i="49"/>
  <c r="G34" i="49"/>
  <c r="G35" i="49"/>
  <c r="G36" i="49"/>
  <c r="G37" i="49"/>
  <c r="G38" i="49"/>
  <c r="G39" i="49"/>
  <c r="G40" i="49"/>
  <c r="G41" i="49"/>
  <c r="I24" i="49"/>
  <c r="F85" i="29" l="1"/>
  <c r="F87" i="29" s="1"/>
  <c r="I15" i="49"/>
  <c r="I16" i="49"/>
  <c r="I17" i="49"/>
  <c r="I18" i="49"/>
  <c r="I19" i="49"/>
  <c r="I20" i="49"/>
  <c r="I21" i="49"/>
  <c r="I22" i="49"/>
  <c r="I23" i="49"/>
  <c r="I25" i="49"/>
  <c r="I26" i="49"/>
  <c r="I27" i="49"/>
  <c r="I28" i="49"/>
  <c r="I29" i="49"/>
  <c r="I30" i="49"/>
  <c r="I33" i="49"/>
  <c r="I34" i="49"/>
  <c r="I35" i="49"/>
  <c r="I36" i="49"/>
  <c r="I37" i="49"/>
  <c r="I38" i="49"/>
  <c r="I39" i="49"/>
  <c r="I40" i="49"/>
  <c r="I41" i="49"/>
  <c r="I14" i="49"/>
  <c r="I38" i="48"/>
  <c r="I39" i="48"/>
  <c r="I40" i="48"/>
  <c r="I41" i="48"/>
  <c r="I42" i="48"/>
  <c r="I43" i="48"/>
  <c r="I44" i="48"/>
  <c r="I45" i="48"/>
  <c r="I46" i="48"/>
  <c r="I47" i="48"/>
  <c r="I48" i="48"/>
  <c r="I49" i="48"/>
  <c r="I50" i="48"/>
  <c r="I51" i="48"/>
  <c r="I52" i="48"/>
  <c r="I53" i="48"/>
  <c r="I54" i="48"/>
  <c r="I27" i="48"/>
  <c r="I28" i="48"/>
  <c r="I29" i="48"/>
  <c r="I30" i="48"/>
  <c r="I31" i="48"/>
  <c r="I32" i="48"/>
  <c r="I33" i="48"/>
  <c r="I34" i="48"/>
  <c r="I35" i="48"/>
  <c r="I36" i="48"/>
  <c r="I37" i="48"/>
  <c r="I15" i="48"/>
  <c r="I16" i="48"/>
  <c r="I17" i="48"/>
  <c r="I18" i="48"/>
  <c r="I19" i="48"/>
  <c r="I20" i="48"/>
  <c r="I21" i="48"/>
  <c r="I22" i="48"/>
  <c r="I23" i="48"/>
  <c r="I24" i="48"/>
  <c r="I25" i="48"/>
  <c r="I26" i="48"/>
  <c r="I14" i="48"/>
  <c r="I56" i="48" l="1"/>
  <c r="B31" i="49"/>
  <c r="I31" i="49" s="1"/>
  <c r="B32" i="49" l="1"/>
  <c r="I32" i="49" s="1"/>
  <c r="I42" i="49" s="1"/>
  <c r="F71" i="48"/>
  <c r="F58" i="49"/>
  <c r="I71" i="47" l="1"/>
  <c r="G71" i="47" s="1"/>
  <c r="I72" i="47"/>
  <c r="G72" i="47" s="1"/>
  <c r="I73" i="47"/>
  <c r="G73" i="47" s="1"/>
  <c r="I74" i="47"/>
  <c r="G74" i="47" s="1"/>
  <c r="I75" i="47"/>
  <c r="G75" i="47" s="1"/>
  <c r="I76" i="47"/>
  <c r="G76" i="47" s="1"/>
  <c r="I77" i="47"/>
  <c r="G77" i="47" s="1"/>
  <c r="I78" i="47"/>
  <c r="G78" i="47" s="1"/>
  <c r="I79" i="47"/>
  <c r="G79" i="47" s="1"/>
  <c r="I80" i="47"/>
  <c r="G80" i="47" s="1"/>
  <c r="I81" i="47"/>
  <c r="G81" i="47" s="1"/>
  <c r="I82" i="47"/>
  <c r="G82" i="47" s="1"/>
  <c r="I83" i="47"/>
  <c r="G83" i="47" s="1"/>
  <c r="I84" i="47"/>
  <c r="G84" i="47" s="1"/>
  <c r="I85" i="47"/>
  <c r="G85" i="47" s="1"/>
  <c r="I86" i="47"/>
  <c r="G86" i="47" s="1"/>
  <c r="I87" i="47"/>
  <c r="G87" i="47" s="1"/>
  <c r="I88" i="47"/>
  <c r="G88" i="47" s="1"/>
  <c r="I89" i="47"/>
  <c r="G89" i="47" s="1"/>
  <c r="I90" i="47"/>
  <c r="G90" i="47" s="1"/>
  <c r="I91" i="47"/>
  <c r="G91" i="47" s="1"/>
  <c r="I92" i="47"/>
  <c r="G92" i="47" s="1"/>
  <c r="I93" i="47"/>
  <c r="G93" i="47" s="1"/>
  <c r="I94" i="47"/>
  <c r="G94" i="47" s="1"/>
  <c r="I95" i="47"/>
  <c r="G95" i="47" s="1"/>
  <c r="I96" i="47"/>
  <c r="G96" i="47" s="1"/>
  <c r="I97" i="47"/>
  <c r="G97" i="47" s="1"/>
  <c r="I98" i="47"/>
  <c r="G98" i="47" s="1"/>
  <c r="I99" i="47"/>
  <c r="G99" i="47" s="1"/>
  <c r="I100" i="47"/>
  <c r="G100" i="47" s="1"/>
  <c r="I101" i="47"/>
  <c r="G101" i="47" s="1"/>
  <c r="I102" i="47"/>
  <c r="G102" i="47" s="1"/>
  <c r="I103" i="47"/>
  <c r="G103" i="47" s="1"/>
  <c r="I104" i="47"/>
  <c r="G104" i="47" s="1"/>
  <c r="I105" i="47"/>
  <c r="G105" i="47" s="1"/>
  <c r="I106" i="47"/>
  <c r="G106" i="47" s="1"/>
  <c r="I107" i="47"/>
  <c r="G107" i="47" s="1"/>
  <c r="I108" i="47"/>
  <c r="G108" i="47" s="1"/>
  <c r="I109" i="47"/>
  <c r="G109" i="47" s="1"/>
  <c r="I110" i="47"/>
  <c r="G110" i="47" s="1"/>
  <c r="I111" i="47"/>
  <c r="G111" i="47" s="1"/>
  <c r="F128" i="47"/>
  <c r="G130" i="47"/>
  <c r="I113" i="47" l="1"/>
  <c r="I114" i="47" s="1"/>
  <c r="G113" i="47"/>
  <c r="G134" i="47" s="1"/>
  <c r="H84" i="27"/>
  <c r="F34" i="39" l="1"/>
  <c r="E64" i="39"/>
  <c r="E106" i="39"/>
  <c r="D77" i="39"/>
  <c r="D76" i="39"/>
  <c r="D74" i="39"/>
  <c r="G103" i="39"/>
  <c r="H103" i="39" s="1"/>
  <c r="E90" i="39"/>
  <c r="D80" i="39"/>
  <c r="D79" i="39"/>
  <c r="D78" i="39"/>
  <c r="D75" i="39"/>
  <c r="D81" i="39" l="1"/>
  <c r="E68" i="39"/>
  <c r="I70" i="45" l="1"/>
  <c r="G70" i="45" s="1"/>
  <c r="I71" i="45"/>
  <c r="G71" i="45" s="1"/>
  <c r="G72" i="45"/>
  <c r="I72" i="45"/>
  <c r="I73" i="45"/>
  <c r="G73" i="45" s="1"/>
  <c r="I74" i="45"/>
  <c r="G74" i="45" s="1"/>
  <c r="I75" i="45"/>
  <c r="G75" i="45" s="1"/>
  <c r="I76" i="45"/>
  <c r="G76" i="45" s="1"/>
  <c r="I77" i="45"/>
  <c r="G77" i="45" s="1"/>
  <c r="I78" i="45"/>
  <c r="G78" i="45" s="1"/>
  <c r="I79" i="45"/>
  <c r="G79" i="45" s="1"/>
  <c r="G80" i="45"/>
  <c r="I80" i="45"/>
  <c r="I81" i="45"/>
  <c r="G81" i="45" s="1"/>
  <c r="I82" i="45"/>
  <c r="G82" i="45" s="1"/>
  <c r="I83" i="45"/>
  <c r="G83" i="45" s="1"/>
  <c r="I84" i="45"/>
  <c r="G84" i="45" s="1"/>
  <c r="I85" i="45"/>
  <c r="G85" i="45" s="1"/>
  <c r="I86" i="45"/>
  <c r="G86" i="45" s="1"/>
  <c r="I87" i="45"/>
  <c r="G87" i="45" s="1"/>
  <c r="G88" i="45"/>
  <c r="I88" i="45"/>
  <c r="I89" i="45"/>
  <c r="G89" i="45" s="1"/>
  <c r="I90" i="45"/>
  <c r="G90" i="45" s="1"/>
  <c r="I91" i="45"/>
  <c r="G91" i="45" s="1"/>
  <c r="I92" i="45"/>
  <c r="G92" i="45" s="1"/>
  <c r="I93" i="45"/>
  <c r="G93" i="45" s="1"/>
  <c r="I94" i="45"/>
  <c r="G94" i="45" s="1"/>
  <c r="I95" i="45"/>
  <c r="G95" i="45" s="1"/>
  <c r="G96" i="45"/>
  <c r="I96" i="45"/>
  <c r="I97" i="45"/>
  <c r="G97" i="45" s="1"/>
  <c r="I98" i="45"/>
  <c r="G98" i="45" s="1"/>
  <c r="I99" i="45"/>
  <c r="G99" i="45" s="1"/>
  <c r="I100" i="45"/>
  <c r="G100" i="45" s="1"/>
  <c r="I101" i="45"/>
  <c r="G101" i="45" s="1"/>
  <c r="I102" i="45"/>
  <c r="G102" i="45" s="1"/>
  <c r="I103" i="45"/>
  <c r="G103" i="45" s="1"/>
  <c r="G104" i="45"/>
  <c r="I104" i="45"/>
  <c r="I105" i="45"/>
  <c r="G105" i="45" s="1"/>
  <c r="I106" i="45"/>
  <c r="G106" i="45" s="1"/>
  <c r="I107" i="45"/>
  <c r="G107" i="45" s="1"/>
  <c r="I108" i="45"/>
  <c r="G108" i="45" s="1"/>
  <c r="I109" i="45"/>
  <c r="G109" i="45" s="1"/>
  <c r="I110" i="45"/>
  <c r="G110" i="45" s="1"/>
  <c r="I111" i="45"/>
  <c r="G111" i="45" s="1"/>
  <c r="G112" i="45"/>
  <c r="I112" i="45"/>
  <c r="I113" i="45"/>
  <c r="G113" i="45" s="1"/>
  <c r="I114" i="45"/>
  <c r="G114" i="45" s="1"/>
  <c r="I115" i="45"/>
  <c r="G115" i="45" s="1"/>
  <c r="I116" i="45"/>
  <c r="G116" i="45" s="1"/>
  <c r="I117" i="45"/>
  <c r="G117" i="45" s="1"/>
  <c r="I118" i="45"/>
  <c r="G118" i="45" s="1"/>
  <c r="I119" i="45"/>
  <c r="G119" i="45" s="1"/>
  <c r="G120" i="45"/>
  <c r="I120" i="45"/>
  <c r="I121" i="45"/>
  <c r="G121" i="45" s="1"/>
  <c r="I122" i="45"/>
  <c r="G122" i="45" s="1"/>
  <c r="I123" i="45"/>
  <c r="G123" i="45" s="1"/>
  <c r="I124" i="45"/>
  <c r="G124" i="45" s="1"/>
  <c r="I125" i="45"/>
  <c r="G125" i="45" s="1"/>
  <c r="I126" i="45"/>
  <c r="G126" i="45" s="1"/>
  <c r="I127" i="45"/>
  <c r="G127" i="45" s="1"/>
  <c r="G128" i="45"/>
  <c r="I128" i="45"/>
  <c r="I129" i="45"/>
  <c r="G129" i="45" s="1"/>
  <c r="I130" i="45"/>
  <c r="G130" i="45" s="1"/>
  <c r="I131" i="45"/>
  <c r="G131" i="45" s="1"/>
  <c r="I132" i="45"/>
  <c r="G132" i="45" s="1"/>
  <c r="I133" i="45"/>
  <c r="G133" i="45" s="1"/>
  <c r="I134" i="45"/>
  <c r="G134" i="45" s="1"/>
  <c r="I135" i="45"/>
  <c r="G135" i="45" s="1"/>
  <c r="G136" i="45"/>
  <c r="I136" i="45"/>
  <c r="I137" i="45"/>
  <c r="G137" i="45" s="1"/>
  <c r="I138" i="45"/>
  <c r="G138" i="45" s="1"/>
  <c r="I139" i="45"/>
  <c r="G139" i="45" s="1"/>
  <c r="I140" i="45"/>
  <c r="G140" i="45" s="1"/>
  <c r="I141" i="45"/>
  <c r="G141" i="45" s="1"/>
  <c r="I142" i="45"/>
  <c r="G142" i="45" s="1"/>
  <c r="I143" i="45"/>
  <c r="G143" i="45" s="1"/>
  <c r="G144" i="45"/>
  <c r="I144" i="45"/>
  <c r="I145" i="45"/>
  <c r="G145" i="45" s="1"/>
  <c r="I146" i="45"/>
  <c r="G146" i="45" s="1"/>
  <c r="I147" i="45"/>
  <c r="G147" i="45" s="1"/>
  <c r="I148" i="45"/>
  <c r="G148" i="45" s="1"/>
  <c r="I149" i="45"/>
  <c r="G149" i="45" s="1"/>
  <c r="I150" i="45"/>
  <c r="G150" i="45" s="1"/>
  <c r="I151" i="45"/>
  <c r="G151" i="45" s="1"/>
  <c r="G152" i="45"/>
  <c r="I152" i="45"/>
  <c r="I153" i="45"/>
  <c r="G153" i="45" s="1"/>
  <c r="I154" i="45"/>
  <c r="G154" i="45" s="1"/>
  <c r="I155" i="45"/>
  <c r="G155" i="45" s="1"/>
  <c r="I156" i="45"/>
  <c r="G156" i="45" s="1"/>
  <c r="I157" i="45"/>
  <c r="G157" i="45" s="1"/>
  <c r="I158" i="45"/>
  <c r="G158" i="45" s="1"/>
  <c r="I159" i="45"/>
  <c r="G159" i="45" s="1"/>
  <c r="G160" i="45"/>
  <c r="I160" i="45"/>
  <c r="I161" i="45"/>
  <c r="G161" i="45" s="1"/>
  <c r="I162" i="45"/>
  <c r="G162" i="45" s="1"/>
  <c r="I163" i="45"/>
  <c r="G163" i="45" s="1"/>
  <c r="I164" i="45"/>
  <c r="G164" i="45" s="1"/>
  <c r="I165" i="45"/>
  <c r="G165" i="45" s="1"/>
  <c r="I166" i="45"/>
  <c r="G166" i="45" s="1"/>
  <c r="I167" i="45"/>
  <c r="G167" i="45" s="1"/>
  <c r="G168" i="45"/>
  <c r="I168" i="45"/>
  <c r="D192" i="45"/>
  <c r="G192" i="45" s="1"/>
  <c r="I199" i="45"/>
  <c r="I200" i="45"/>
  <c r="G200" i="45" s="1"/>
  <c r="I201" i="45"/>
  <c r="G201" i="45" s="1"/>
  <c r="G202" i="45"/>
  <c r="I202" i="45"/>
  <c r="I203" i="45"/>
  <c r="G203" i="45" s="1"/>
  <c r="I204" i="45"/>
  <c r="G204" i="45" s="1"/>
  <c r="I205" i="45"/>
  <c r="G205" i="45" s="1"/>
  <c r="I206" i="45"/>
  <c r="G206" i="45" s="1"/>
  <c r="I207" i="45"/>
  <c r="G207" i="45" s="1"/>
  <c r="I208" i="45"/>
  <c r="G208" i="45" s="1"/>
  <c r="I209" i="45"/>
  <c r="G209" i="45" s="1"/>
  <c r="G210" i="45"/>
  <c r="I210" i="45"/>
  <c r="I211" i="45"/>
  <c r="G211" i="45" s="1"/>
  <c r="I212" i="45"/>
  <c r="G212" i="45" s="1"/>
  <c r="I213" i="45"/>
  <c r="G213" i="45" s="1"/>
  <c r="I214" i="45"/>
  <c r="G214" i="45" s="1"/>
  <c r="I215" i="45"/>
  <c r="G215" i="45" s="1"/>
  <c r="I216" i="45"/>
  <c r="G216" i="45" s="1"/>
  <c r="I217" i="45"/>
  <c r="G217" i="45" s="1"/>
  <c r="D226" i="45"/>
  <c r="G226" i="45" s="1"/>
  <c r="I59" i="45"/>
  <c r="I58" i="45"/>
  <c r="I57" i="45"/>
  <c r="I56" i="45"/>
  <c r="I55" i="45"/>
  <c r="I54" i="45"/>
  <c r="I53" i="45"/>
  <c r="I52" i="45"/>
  <c r="I51" i="45"/>
  <c r="I50" i="45"/>
  <c r="I49" i="45"/>
  <c r="I48" i="45"/>
  <c r="I47" i="45"/>
  <c r="I46" i="45"/>
  <c r="I45" i="45"/>
  <c r="I44" i="45"/>
  <c r="F81" i="46"/>
  <c r="I219" i="45" l="1"/>
  <c r="I169" i="45"/>
  <c r="G169" i="45"/>
  <c r="G194" i="45" s="1"/>
  <c r="D231" i="45" s="1"/>
  <c r="G199" i="45"/>
  <c r="G219" i="45" s="1"/>
  <c r="G227" i="45" s="1"/>
  <c r="D232" i="45" s="1"/>
  <c r="H15" i="43"/>
  <c r="H16" i="43"/>
  <c r="H14" i="43"/>
  <c r="I17" i="43" s="1"/>
  <c r="H15" i="44"/>
  <c r="H17" i="44"/>
  <c r="H18" i="44"/>
  <c r="H19" i="44"/>
  <c r="H20" i="44"/>
  <c r="H21" i="44"/>
  <c r="H22" i="44"/>
  <c r="H23" i="44"/>
  <c r="H24" i="44"/>
  <c r="H25" i="44"/>
  <c r="H26" i="44"/>
  <c r="H27" i="44"/>
  <c r="H30" i="44"/>
  <c r="H14" i="44"/>
  <c r="A29" i="44"/>
  <c r="H29" i="44" s="1"/>
  <c r="F52" i="43"/>
  <c r="F51" i="42"/>
  <c r="D235" i="45" l="1"/>
  <c r="I31" i="44"/>
  <c r="G58" i="44" s="1"/>
  <c r="E58" i="44" s="1"/>
  <c r="E59" i="44" s="1"/>
  <c r="F37" i="41"/>
  <c r="F38" i="41"/>
  <c r="F24" i="41"/>
  <c r="F25" i="41"/>
  <c r="H15" i="41"/>
  <c r="F15" i="41" s="1"/>
  <c r="H16" i="41"/>
  <c r="F16" i="41" s="1"/>
  <c r="H17" i="41"/>
  <c r="F17" i="41" s="1"/>
  <c r="H18" i="41"/>
  <c r="F18" i="41" s="1"/>
  <c r="H19" i="41"/>
  <c r="F19" i="41" s="1"/>
  <c r="H20" i="41"/>
  <c r="F20" i="41" s="1"/>
  <c r="H21" i="41"/>
  <c r="F21" i="41" s="1"/>
  <c r="H22" i="41"/>
  <c r="H23" i="41"/>
  <c r="F23" i="41" s="1"/>
  <c r="H24" i="41"/>
  <c r="H26" i="41"/>
  <c r="F26" i="41" s="1"/>
  <c r="H27" i="41"/>
  <c r="F27" i="41" s="1"/>
  <c r="H28" i="41"/>
  <c r="F28" i="41" s="1"/>
  <c r="H29" i="41"/>
  <c r="F29" i="41" s="1"/>
  <c r="H30" i="41"/>
  <c r="F30" i="41" s="1"/>
  <c r="H31" i="41"/>
  <c r="F31" i="41" s="1"/>
  <c r="H32" i="41"/>
  <c r="F32" i="41" s="1"/>
  <c r="H33" i="41"/>
  <c r="F33" i="41" s="1"/>
  <c r="H14" i="41"/>
  <c r="F14" i="41" s="1"/>
  <c r="F35" i="41" s="1"/>
  <c r="F54" i="41"/>
  <c r="F40" i="41" l="1"/>
  <c r="H35" i="41"/>
  <c r="F52" i="40"/>
  <c r="H14" i="39" l="1"/>
  <c r="F14" i="39" s="1"/>
  <c r="H15" i="39"/>
  <c r="F15" i="39" s="1"/>
  <c r="H16" i="39"/>
  <c r="F16" i="39" s="1"/>
  <c r="H17" i="39"/>
  <c r="F17" i="39" s="1"/>
  <c r="H18" i="39"/>
  <c r="F18" i="39" s="1"/>
  <c r="H19" i="39"/>
  <c r="F19" i="39" s="1"/>
  <c r="H20" i="39"/>
  <c r="F20" i="39" s="1"/>
  <c r="H21" i="39"/>
  <c r="F21" i="39" s="1"/>
  <c r="H22" i="39"/>
  <c r="F22" i="39" s="1"/>
  <c r="H23" i="39"/>
  <c r="F23" i="39" s="1"/>
  <c r="H24" i="39"/>
  <c r="F24" i="39" s="1"/>
  <c r="H25" i="39"/>
  <c r="F25" i="39" s="1"/>
  <c r="H26" i="39"/>
  <c r="F26" i="39" s="1"/>
  <c r="H27" i="39"/>
  <c r="F27" i="39" s="1"/>
  <c r="H28" i="39"/>
  <c r="F28" i="39" s="1"/>
  <c r="H29" i="39"/>
  <c r="F29" i="39" s="1"/>
  <c r="H30" i="39"/>
  <c r="F30" i="39" s="1"/>
  <c r="H31" i="39"/>
  <c r="F31" i="39" s="1"/>
  <c r="H32" i="39"/>
  <c r="F32" i="39" s="1"/>
  <c r="H33" i="39"/>
  <c r="F33" i="39" s="1"/>
  <c r="H35" i="39"/>
  <c r="F35" i="39" s="1"/>
  <c r="H36" i="39"/>
  <c r="F36" i="39" s="1"/>
  <c r="H37" i="39"/>
  <c r="F37" i="39" s="1"/>
  <c r="H38" i="39"/>
  <c r="F38" i="39" s="1"/>
  <c r="H39" i="39"/>
  <c r="F39" i="39" s="1"/>
  <c r="H40" i="39"/>
  <c r="F40" i="39" s="1"/>
  <c r="H41" i="39"/>
  <c r="F41" i="39" s="1"/>
  <c r="H42" i="39"/>
  <c r="F42" i="39" s="1"/>
  <c r="H43" i="39"/>
  <c r="F43" i="39" s="1"/>
  <c r="H44" i="39"/>
  <c r="F44" i="39" s="1"/>
  <c r="H45" i="39"/>
  <c r="F45" i="39" s="1"/>
  <c r="H46" i="39"/>
  <c r="F46" i="39" s="1"/>
  <c r="H47" i="39"/>
  <c r="F47" i="39" s="1"/>
  <c r="H48" i="39"/>
  <c r="F48" i="39" s="1"/>
  <c r="H49" i="39"/>
  <c r="F49" i="39" s="1"/>
  <c r="H50" i="39"/>
  <c r="F50" i="39" s="1"/>
  <c r="H51" i="39"/>
  <c r="F51" i="39" s="1"/>
  <c r="H52" i="39"/>
  <c r="F52" i="39" s="1"/>
  <c r="H53" i="39"/>
  <c r="F53" i="39" s="1"/>
  <c r="H54" i="39"/>
  <c r="F54" i="39" s="1"/>
  <c r="F55" i="39" l="1"/>
  <c r="H56" i="39"/>
  <c r="H57" i="39" s="1"/>
  <c r="E69" i="39" s="1"/>
  <c r="E71" i="39" s="1"/>
  <c r="E85" i="39" s="1"/>
  <c r="H51" i="38"/>
  <c r="G51" i="38" s="1"/>
  <c r="H52" i="38"/>
  <c r="H53" i="38"/>
  <c r="G53" i="38" s="1"/>
  <c r="H54" i="38"/>
  <c r="G54" i="38" s="1"/>
  <c r="G55" i="38"/>
  <c r="H55" i="38"/>
  <c r="X55" i="38"/>
  <c r="V55" i="38" s="1"/>
  <c r="G56" i="38"/>
  <c r="H56" i="38"/>
  <c r="X56" i="38"/>
  <c r="V56" i="38" s="1"/>
  <c r="H57" i="38"/>
  <c r="G57" i="38" s="1"/>
  <c r="X57" i="38"/>
  <c r="V57" i="38" s="1"/>
  <c r="H58" i="38"/>
  <c r="G58" i="38" s="1"/>
  <c r="X58" i="38"/>
  <c r="V58" i="38" s="1"/>
  <c r="H59" i="38"/>
  <c r="G59" i="38" s="1"/>
  <c r="X59" i="38"/>
  <c r="V59" i="38" s="1"/>
  <c r="G60" i="38"/>
  <c r="H60" i="38"/>
  <c r="X60" i="38"/>
  <c r="V60" i="38" s="1"/>
  <c r="H61" i="38"/>
  <c r="G61" i="38" s="1"/>
  <c r="X61" i="38"/>
  <c r="V61" i="38" s="1"/>
  <c r="H62" i="38"/>
  <c r="G62" i="38" s="1"/>
  <c r="X62" i="38"/>
  <c r="V62" i="38" s="1"/>
  <c r="H63" i="38"/>
  <c r="G63" i="38" s="1"/>
  <c r="X63" i="38"/>
  <c r="V63" i="38" s="1"/>
  <c r="G64" i="38"/>
  <c r="H64" i="38"/>
  <c r="X64" i="38"/>
  <c r="V64" i="38" s="1"/>
  <c r="H65" i="38"/>
  <c r="G65" i="38" s="1"/>
  <c r="X65" i="38"/>
  <c r="V65" i="38" s="1"/>
  <c r="H66" i="38"/>
  <c r="G66" i="38" s="1"/>
  <c r="X66" i="38"/>
  <c r="V66" i="38" s="1"/>
  <c r="H67" i="38"/>
  <c r="G67" i="38" s="1"/>
  <c r="X67" i="38"/>
  <c r="V67" i="38" s="1"/>
  <c r="G68" i="38"/>
  <c r="X68" i="38"/>
  <c r="V68" i="38" s="1"/>
  <c r="H69" i="38"/>
  <c r="G69" i="38" s="1"/>
  <c r="X69" i="38"/>
  <c r="V69" i="38" s="1"/>
  <c r="H70" i="38"/>
  <c r="V70" i="38"/>
  <c r="X70" i="38"/>
  <c r="H71" i="38"/>
  <c r="X71" i="38"/>
  <c r="V71" i="38" s="1"/>
  <c r="H72" i="38"/>
  <c r="X72" i="38"/>
  <c r="V72" i="38" s="1"/>
  <c r="X73" i="38"/>
  <c r="V73" i="38" s="1"/>
  <c r="G74" i="38"/>
  <c r="V74" i="38"/>
  <c r="X74" i="38"/>
  <c r="G75" i="38"/>
  <c r="X75" i="38"/>
  <c r="V75" i="38" s="1"/>
  <c r="V76" i="38"/>
  <c r="X76" i="38"/>
  <c r="H77" i="38"/>
  <c r="X77" i="38"/>
  <c r="V77" i="38" s="1"/>
  <c r="X78" i="38"/>
  <c r="V78" i="38" s="1"/>
  <c r="X79" i="38"/>
  <c r="V79" i="38" s="1"/>
  <c r="X80" i="38"/>
  <c r="V80" i="38" s="1"/>
  <c r="X81" i="38"/>
  <c r="V81" i="38" s="1"/>
  <c r="X82" i="38"/>
  <c r="V82" i="38" s="1"/>
  <c r="X83" i="38"/>
  <c r="V83" i="38" s="1"/>
  <c r="X84" i="38"/>
  <c r="V84" i="38" s="1"/>
  <c r="X85" i="38"/>
  <c r="V85" i="38" s="1"/>
  <c r="X86" i="38"/>
  <c r="V86" i="38" s="1"/>
  <c r="X87" i="38"/>
  <c r="V87" i="38" s="1"/>
  <c r="X88" i="38"/>
  <c r="V88" i="38" s="1"/>
  <c r="X89" i="38"/>
  <c r="V89" i="38" s="1"/>
  <c r="X90" i="38"/>
  <c r="V90" i="38" s="1"/>
  <c r="X91" i="38"/>
  <c r="V91" i="38" s="1"/>
  <c r="X92" i="38"/>
  <c r="V92" i="38" s="1"/>
  <c r="X93" i="38"/>
  <c r="V93" i="38" s="1"/>
  <c r="C94" i="38"/>
  <c r="V94" i="38"/>
  <c r="X94" i="38"/>
  <c r="G95" i="38"/>
  <c r="X95" i="38"/>
  <c r="V95" i="38" s="1"/>
  <c r="X96" i="38"/>
  <c r="V96" i="38" s="1"/>
  <c r="X97" i="38"/>
  <c r="V97" i="38" s="1"/>
  <c r="X98" i="38"/>
  <c r="V98" i="38" s="1"/>
  <c r="X99" i="38"/>
  <c r="V99" i="38" s="1"/>
  <c r="X100" i="38"/>
  <c r="V100" i="38" s="1"/>
  <c r="X101" i="38"/>
  <c r="V101" i="38" s="1"/>
  <c r="X102" i="38"/>
  <c r="V102" i="38" s="1"/>
  <c r="H103" i="38"/>
  <c r="X103" i="38"/>
  <c r="V103" i="38" s="1"/>
  <c r="J104" i="38"/>
  <c r="H104" i="38" s="1"/>
  <c r="X104" i="38"/>
  <c r="V104" i="38" s="1"/>
  <c r="J105" i="38"/>
  <c r="H105" i="38" s="1"/>
  <c r="X105" i="38"/>
  <c r="V105" i="38" s="1"/>
  <c r="J106" i="38"/>
  <c r="H106" i="38" s="1"/>
  <c r="X106" i="38"/>
  <c r="V106" i="38" s="1"/>
  <c r="J107" i="38"/>
  <c r="H107" i="38" s="1"/>
  <c r="X107" i="38"/>
  <c r="V107" i="38" s="1"/>
  <c r="J108" i="38"/>
  <c r="H108" i="38" s="1"/>
  <c r="X108" i="38"/>
  <c r="V108" i="38" s="1"/>
  <c r="J109" i="38"/>
  <c r="H109" i="38" s="1"/>
  <c r="X109" i="38"/>
  <c r="V109" i="38" s="1"/>
  <c r="J110" i="38"/>
  <c r="H110" i="38" s="1"/>
  <c r="X110" i="38"/>
  <c r="V110" i="38" s="1"/>
  <c r="J111" i="38"/>
  <c r="H111" i="38" s="1"/>
  <c r="X111" i="38"/>
  <c r="V111" i="38" s="1"/>
  <c r="J112" i="38"/>
  <c r="H112" i="38" s="1"/>
  <c r="X112" i="38"/>
  <c r="V112" i="38" s="1"/>
  <c r="J113" i="38"/>
  <c r="H113" i="38" s="1"/>
  <c r="X113" i="38"/>
  <c r="V113" i="38" s="1"/>
  <c r="J114" i="38"/>
  <c r="H114" i="38" s="1"/>
  <c r="X114" i="38"/>
  <c r="V114" i="38" s="1"/>
  <c r="J115" i="38"/>
  <c r="H115" i="38" s="1"/>
  <c r="X115" i="38"/>
  <c r="V115" i="38" s="1"/>
  <c r="J116" i="38"/>
  <c r="H116" i="38" s="1"/>
  <c r="X116" i="38"/>
  <c r="V116" i="38" s="1"/>
  <c r="J117" i="38"/>
  <c r="H117" i="38" s="1"/>
  <c r="X117" i="38"/>
  <c r="V117" i="38" s="1"/>
  <c r="J118" i="38"/>
  <c r="H118" i="38" s="1"/>
  <c r="X118" i="38"/>
  <c r="V118" i="38" s="1"/>
  <c r="J119" i="38"/>
  <c r="H119" i="38" s="1"/>
  <c r="X119" i="38"/>
  <c r="V119" i="38" s="1"/>
  <c r="J120" i="38"/>
  <c r="H120" i="38" s="1"/>
  <c r="X120" i="38"/>
  <c r="V120" i="38" s="1"/>
  <c r="J121" i="38"/>
  <c r="H121" i="38" s="1"/>
  <c r="X121" i="38"/>
  <c r="V121" i="38" s="1"/>
  <c r="J122" i="38"/>
  <c r="H122" i="38" s="1"/>
  <c r="X122" i="38"/>
  <c r="V122" i="38" s="1"/>
  <c r="J123" i="38"/>
  <c r="H123" i="38" s="1"/>
  <c r="X123" i="38"/>
  <c r="V123" i="38" s="1"/>
  <c r="J124" i="38"/>
  <c r="H124" i="38" s="1"/>
  <c r="X124" i="38"/>
  <c r="V124" i="38" s="1"/>
  <c r="J125" i="38"/>
  <c r="H125" i="38" s="1"/>
  <c r="X125" i="38"/>
  <c r="V125" i="38" s="1"/>
  <c r="J126" i="38"/>
  <c r="H126" i="38" s="1"/>
  <c r="X126" i="38"/>
  <c r="V126" i="38" s="1"/>
  <c r="J127" i="38"/>
  <c r="H127" i="38" s="1"/>
  <c r="X127" i="38"/>
  <c r="V127" i="38" s="1"/>
  <c r="J128" i="38"/>
  <c r="H128" i="38" s="1"/>
  <c r="X128" i="38"/>
  <c r="V128" i="38" s="1"/>
  <c r="J129" i="38"/>
  <c r="H129" i="38" s="1"/>
  <c r="X129" i="38"/>
  <c r="V129" i="38" s="1"/>
  <c r="J130" i="38"/>
  <c r="H130" i="38" s="1"/>
  <c r="X130" i="38"/>
  <c r="V130" i="38" s="1"/>
  <c r="J131" i="38"/>
  <c r="H131" i="38" s="1"/>
  <c r="X131" i="38"/>
  <c r="V131" i="38" s="1"/>
  <c r="J132" i="38"/>
  <c r="H132" i="38" s="1"/>
  <c r="X132" i="38"/>
  <c r="V132" i="38" s="1"/>
  <c r="J133" i="38"/>
  <c r="H133" i="38" s="1"/>
  <c r="X133" i="38"/>
  <c r="V133" i="38" s="1"/>
  <c r="J134" i="38"/>
  <c r="H134" i="38" s="1"/>
  <c r="X134" i="38"/>
  <c r="V134" i="38" s="1"/>
  <c r="J135" i="38"/>
  <c r="H135" i="38" s="1"/>
  <c r="X135" i="38"/>
  <c r="V135" i="38" s="1"/>
  <c r="J136" i="38"/>
  <c r="H136" i="38" s="1"/>
  <c r="X136" i="38"/>
  <c r="V136" i="38" s="1"/>
  <c r="J137" i="38"/>
  <c r="H137" i="38" s="1"/>
  <c r="X137" i="38"/>
  <c r="V137" i="38" s="1"/>
  <c r="J138" i="38"/>
  <c r="H138" i="38" s="1"/>
  <c r="X138" i="38"/>
  <c r="V138" i="38" s="1"/>
  <c r="J139" i="38"/>
  <c r="H139" i="38" s="1"/>
  <c r="X139" i="38"/>
  <c r="V139" i="38" s="1"/>
  <c r="J140" i="38"/>
  <c r="H140" i="38" s="1"/>
  <c r="X140" i="38"/>
  <c r="V140" i="38" s="1"/>
  <c r="J141" i="38"/>
  <c r="H141" i="38" s="1"/>
  <c r="X141" i="38"/>
  <c r="V141" i="38" s="1"/>
  <c r="J142" i="38"/>
  <c r="H142" i="38" s="1"/>
  <c r="X142" i="38"/>
  <c r="V142" i="38" s="1"/>
  <c r="J143" i="38"/>
  <c r="H143" i="38" s="1"/>
  <c r="X143" i="38"/>
  <c r="V143" i="38" s="1"/>
  <c r="J144" i="38"/>
  <c r="H144" i="38" s="1"/>
  <c r="X144" i="38"/>
  <c r="V144" i="38" s="1"/>
  <c r="J145" i="38"/>
  <c r="H145" i="38" s="1"/>
  <c r="X145" i="38"/>
  <c r="V145" i="38" s="1"/>
  <c r="J146" i="38"/>
  <c r="H146" i="38" s="1"/>
  <c r="X146" i="38"/>
  <c r="V146" i="38" s="1"/>
  <c r="J147" i="38"/>
  <c r="H147" i="38" s="1"/>
  <c r="X147" i="38"/>
  <c r="V147" i="38" s="1"/>
  <c r="J148" i="38"/>
  <c r="H148" i="38" s="1"/>
  <c r="X148" i="38"/>
  <c r="V148" i="38" s="1"/>
  <c r="J149" i="38"/>
  <c r="H149" i="38" s="1"/>
  <c r="X149" i="38"/>
  <c r="V149" i="38" s="1"/>
  <c r="J150" i="38"/>
  <c r="H150" i="38" s="1"/>
  <c r="X150" i="38"/>
  <c r="V150" i="38" s="1"/>
  <c r="J151" i="38"/>
  <c r="H151" i="38" s="1"/>
  <c r="X151" i="38"/>
  <c r="V151" i="38" s="1"/>
  <c r="J152" i="38"/>
  <c r="H152" i="38" s="1"/>
  <c r="X152" i="38"/>
  <c r="V152" i="38" s="1"/>
  <c r="J153" i="38"/>
  <c r="H153" i="38" s="1"/>
  <c r="X153" i="38"/>
  <c r="V153" i="38" s="1"/>
  <c r="J154" i="38"/>
  <c r="H154" i="38" s="1"/>
  <c r="X154" i="38"/>
  <c r="V154" i="38" s="1"/>
  <c r="J155" i="38"/>
  <c r="H155" i="38" s="1"/>
  <c r="X155" i="38"/>
  <c r="V155" i="38" s="1"/>
  <c r="J156" i="38"/>
  <c r="H156" i="38" s="1"/>
  <c r="X156" i="38"/>
  <c r="V156" i="38" s="1"/>
  <c r="J157" i="38"/>
  <c r="H157" i="38" s="1"/>
  <c r="X157" i="38"/>
  <c r="V157" i="38" s="1"/>
  <c r="J158" i="38"/>
  <c r="H158" i="38" s="1"/>
  <c r="X158" i="38"/>
  <c r="V158" i="38" s="1"/>
  <c r="J159" i="38"/>
  <c r="H159" i="38" s="1"/>
  <c r="X159" i="38"/>
  <c r="V159" i="38" s="1"/>
  <c r="J160" i="38"/>
  <c r="H160" i="38" s="1"/>
  <c r="X160" i="38"/>
  <c r="V160" i="38" s="1"/>
  <c r="J161" i="38"/>
  <c r="H161" i="38" s="1"/>
  <c r="X161" i="38"/>
  <c r="V161" i="38" s="1"/>
  <c r="J162" i="38"/>
  <c r="H162" i="38" s="1"/>
  <c r="X162" i="38"/>
  <c r="V162" i="38" s="1"/>
  <c r="J163" i="38"/>
  <c r="H163" i="38" s="1"/>
  <c r="X163" i="38"/>
  <c r="V163" i="38" s="1"/>
  <c r="J164" i="38"/>
  <c r="H164" i="38" s="1"/>
  <c r="X164" i="38"/>
  <c r="V164" i="38" s="1"/>
  <c r="J165" i="38"/>
  <c r="H165" i="38" s="1"/>
  <c r="X165" i="38"/>
  <c r="V165" i="38" s="1"/>
  <c r="J166" i="38"/>
  <c r="H166" i="38" s="1"/>
  <c r="X166" i="38"/>
  <c r="V166" i="38" s="1"/>
  <c r="J167" i="38"/>
  <c r="H167" i="38" s="1"/>
  <c r="X167" i="38"/>
  <c r="V167" i="38" s="1"/>
  <c r="J168" i="38"/>
  <c r="H168" i="38" s="1"/>
  <c r="X168" i="38"/>
  <c r="V168" i="38" s="1"/>
  <c r="J169" i="38"/>
  <c r="H169" i="38" s="1"/>
  <c r="X169" i="38"/>
  <c r="V169" i="38" s="1"/>
  <c r="J170" i="38"/>
  <c r="H170" i="38" s="1"/>
  <c r="X170" i="38"/>
  <c r="V170" i="38" s="1"/>
  <c r="J171" i="38"/>
  <c r="H171" i="38" s="1"/>
  <c r="V171" i="38"/>
  <c r="X171" i="38"/>
  <c r="J172" i="38"/>
  <c r="H172" i="38" s="1"/>
  <c r="V172" i="38"/>
  <c r="X172" i="38"/>
  <c r="J173" i="38"/>
  <c r="H173" i="38" s="1"/>
  <c r="V173" i="38"/>
  <c r="X173" i="38"/>
  <c r="J174" i="38"/>
  <c r="H174" i="38" s="1"/>
  <c r="V174" i="38"/>
  <c r="X174" i="38"/>
  <c r="J175" i="38"/>
  <c r="H175" i="38" s="1"/>
  <c r="V175" i="38"/>
  <c r="X175" i="38"/>
  <c r="J176" i="38"/>
  <c r="H176" i="38" s="1"/>
  <c r="V176" i="38"/>
  <c r="X176" i="38"/>
  <c r="J177" i="38"/>
  <c r="H177" i="38" s="1"/>
  <c r="V177" i="38"/>
  <c r="X177" i="38"/>
  <c r="J178" i="38"/>
  <c r="H178" i="38" s="1"/>
  <c r="V178" i="38"/>
  <c r="X178" i="38"/>
  <c r="J179" i="38"/>
  <c r="H179" i="38" s="1"/>
  <c r="V179" i="38"/>
  <c r="X179" i="38"/>
  <c r="J180" i="38"/>
  <c r="H180" i="38" s="1"/>
  <c r="V180" i="38"/>
  <c r="X180" i="38"/>
  <c r="J181" i="38"/>
  <c r="H181" i="38" s="1"/>
  <c r="V181" i="38"/>
  <c r="X181" i="38"/>
  <c r="J182" i="38"/>
  <c r="H182" i="38" s="1"/>
  <c r="V182" i="38"/>
  <c r="X182" i="38"/>
  <c r="J183" i="38"/>
  <c r="H183" i="38" s="1"/>
  <c r="V183" i="38"/>
  <c r="X183" i="38"/>
  <c r="J184" i="38"/>
  <c r="H184" i="38" s="1"/>
  <c r="V184" i="38"/>
  <c r="X184" i="38"/>
  <c r="J185" i="38"/>
  <c r="H185" i="38" s="1"/>
  <c r="V185" i="38"/>
  <c r="X185" i="38"/>
  <c r="J186" i="38"/>
  <c r="H186" i="38" s="1"/>
  <c r="V186" i="38"/>
  <c r="X186" i="38"/>
  <c r="J187" i="38"/>
  <c r="H187" i="38" s="1"/>
  <c r="V187" i="38"/>
  <c r="X187" i="38"/>
  <c r="J188" i="38"/>
  <c r="H188" i="38" s="1"/>
  <c r="V188" i="38"/>
  <c r="X188" i="38"/>
  <c r="J189" i="38"/>
  <c r="H189" i="38" s="1"/>
  <c r="V189" i="38"/>
  <c r="X189" i="38"/>
  <c r="J190" i="38"/>
  <c r="H190" i="38" s="1"/>
  <c r="V190" i="38"/>
  <c r="X190" i="38"/>
  <c r="J191" i="38"/>
  <c r="H191" i="38" s="1"/>
  <c r="V191" i="38"/>
  <c r="X191" i="38"/>
  <c r="J192" i="38"/>
  <c r="H192" i="38" s="1"/>
  <c r="V192" i="38"/>
  <c r="J193" i="38"/>
  <c r="H193" i="38" s="1"/>
  <c r="X193" i="38"/>
  <c r="V193" i="38" s="1"/>
  <c r="J194" i="38"/>
  <c r="H194" i="38" s="1"/>
  <c r="V194" i="38"/>
  <c r="X194" i="38"/>
  <c r="J195" i="38"/>
  <c r="H195" i="38" s="1"/>
  <c r="V195" i="38"/>
  <c r="X195" i="38"/>
  <c r="J196" i="38"/>
  <c r="H196" i="38" s="1"/>
  <c r="X196" i="38"/>
  <c r="V196" i="38" s="1"/>
  <c r="J197" i="38"/>
  <c r="H197" i="38" s="1"/>
  <c r="X197" i="38"/>
  <c r="V197" i="38" s="1"/>
  <c r="J198" i="38"/>
  <c r="H198" i="38" s="1"/>
  <c r="V198" i="38"/>
  <c r="X198" i="38"/>
  <c r="J199" i="38"/>
  <c r="H199" i="38" s="1"/>
  <c r="V199" i="38"/>
  <c r="X199" i="38"/>
  <c r="H200" i="38"/>
  <c r="X200" i="38"/>
  <c r="V200" i="38" s="1"/>
  <c r="H201" i="38"/>
  <c r="J201" i="38"/>
  <c r="X201" i="38"/>
  <c r="V201" i="38" s="1"/>
  <c r="J202" i="38"/>
  <c r="H202" i="38" s="1"/>
  <c r="X202" i="38"/>
  <c r="V202" i="38" s="1"/>
  <c r="J203" i="38"/>
  <c r="H203" i="38" s="1"/>
  <c r="X203" i="38"/>
  <c r="V203" i="38" s="1"/>
  <c r="J204" i="38"/>
  <c r="H204" i="38" s="1"/>
  <c r="J205" i="38"/>
  <c r="H205" i="38" s="1"/>
  <c r="J206" i="38"/>
  <c r="H206" i="38" s="1"/>
  <c r="J207" i="38"/>
  <c r="H207" i="38" s="1"/>
  <c r="V207" i="38"/>
  <c r="X207" i="38"/>
  <c r="J208" i="38"/>
  <c r="H208" i="38" s="1"/>
  <c r="V208" i="38"/>
  <c r="H209" i="38"/>
  <c r="J209" i="38"/>
  <c r="H210" i="38"/>
  <c r="J210" i="38"/>
  <c r="H211" i="38"/>
  <c r="J211" i="38"/>
  <c r="H212" i="38"/>
  <c r="J212" i="38"/>
  <c r="J213" i="38"/>
  <c r="H213" i="38" s="1"/>
  <c r="J214" i="38"/>
  <c r="H214" i="38" s="1"/>
  <c r="H215" i="38"/>
  <c r="J215" i="38"/>
  <c r="H216" i="38"/>
  <c r="J216" i="38"/>
  <c r="J217" i="38"/>
  <c r="H217" i="38" s="1"/>
  <c r="J218" i="38"/>
  <c r="H218" i="38" s="1"/>
  <c r="J219" i="38"/>
  <c r="H219" i="38" s="1"/>
  <c r="J220" i="38"/>
  <c r="H220" i="38" s="1"/>
  <c r="S220" i="38"/>
  <c r="J221" i="38"/>
  <c r="H221" i="38" s="1"/>
  <c r="J222" i="38"/>
  <c r="H222" i="38" s="1"/>
  <c r="H223" i="38"/>
  <c r="J223" i="38"/>
  <c r="H224" i="38"/>
  <c r="J224" i="38"/>
  <c r="H225" i="38"/>
  <c r="H228" i="38"/>
  <c r="J228" i="38"/>
  <c r="H229" i="38"/>
  <c r="E240" i="38"/>
  <c r="H250" i="38"/>
  <c r="H264" i="38" s="1"/>
  <c r="H251" i="38"/>
  <c r="H252" i="38"/>
  <c r="H253" i="38"/>
  <c r="H254" i="38"/>
  <c r="H255" i="38"/>
  <c r="H256" i="38"/>
  <c r="H257" i="38"/>
  <c r="H259" i="38"/>
  <c r="H260" i="38"/>
  <c r="H261" i="38"/>
  <c r="H262" i="38"/>
  <c r="G264" i="38"/>
  <c r="C269" i="38"/>
  <c r="G269" i="38" s="1"/>
  <c r="E275" i="38"/>
  <c r="E276" i="38"/>
  <c r="E277" i="38"/>
  <c r="E278" i="38"/>
  <c r="E279" i="38"/>
  <c r="E280" i="38"/>
  <c r="E281" i="38"/>
  <c r="E282" i="38"/>
  <c r="E284" i="38"/>
  <c r="E285" i="38"/>
  <c r="E286" i="38"/>
  <c r="E287" i="38"/>
  <c r="E288" i="38"/>
  <c r="E289" i="38"/>
  <c r="E290" i="38"/>
  <c r="E291" i="38"/>
  <c r="E292" i="38"/>
  <c r="E293" i="38"/>
  <c r="E296" i="38"/>
  <c r="H310" i="38"/>
  <c r="H311" i="38"/>
  <c r="H312" i="38"/>
  <c r="H313" i="38"/>
  <c r="H314" i="38"/>
  <c r="H317" i="38"/>
  <c r="H318" i="38"/>
  <c r="H319" i="38"/>
  <c r="H321" i="38"/>
  <c r="H322" i="38"/>
  <c r="H323" i="38"/>
  <c r="H324" i="38"/>
  <c r="I326" i="38"/>
  <c r="I327" i="38"/>
  <c r="I328" i="38"/>
  <c r="I329" i="38"/>
  <c r="I332" i="38" s="1"/>
  <c r="I330" i="38"/>
  <c r="I331" i="38"/>
  <c r="G333" i="38"/>
  <c r="C343" i="38"/>
  <c r="G343" i="38" s="1"/>
  <c r="G344" i="38" s="1"/>
  <c r="G345" i="38" s="1"/>
  <c r="F62" i="37"/>
  <c r="F52" i="36"/>
  <c r="F70" i="35"/>
  <c r="F64" i="34"/>
  <c r="F67" i="33"/>
  <c r="F69" i="32"/>
  <c r="H333" i="38" l="1"/>
  <c r="E294" i="38"/>
  <c r="E298" i="38" s="1"/>
  <c r="E305" i="38" s="1"/>
  <c r="E306" i="38" s="1"/>
  <c r="J226" i="38"/>
  <c r="J227" i="38" s="1"/>
  <c r="J230" i="38" s="1"/>
  <c r="G271" i="38"/>
  <c r="H232" i="38" s="1"/>
  <c r="H79" i="38"/>
  <c r="H226" i="38"/>
  <c r="H230" i="38" s="1"/>
  <c r="V214" i="38"/>
  <c r="H234" i="38"/>
  <c r="V205" i="38"/>
  <c r="V210" i="38" s="1"/>
  <c r="X205" i="38"/>
  <c r="X206" i="38" s="1"/>
  <c r="X210" i="38" s="1"/>
  <c r="G52" i="38"/>
  <c r="G79" i="38" s="1"/>
  <c r="G97" i="38" s="1"/>
  <c r="V216" i="38" l="1"/>
  <c r="H235" i="38"/>
  <c r="V212" i="38"/>
  <c r="V217" i="38" s="1"/>
  <c r="S222" i="38" s="1"/>
  <c r="H233" i="38"/>
  <c r="H236" i="38" s="1"/>
  <c r="E242" i="38" s="1"/>
  <c r="J61" i="27"/>
  <c r="K61" i="27" s="1"/>
  <c r="F17" i="31" l="1"/>
  <c r="F21" i="31"/>
  <c r="F24" i="31"/>
  <c r="I15" i="31"/>
  <c r="F15" i="31" s="1"/>
  <c r="I16" i="31"/>
  <c r="I27" i="31" s="1"/>
  <c r="I28" i="31" s="1"/>
  <c r="F72" i="31" s="1"/>
  <c r="I17" i="31"/>
  <c r="I18" i="31"/>
  <c r="F18" i="31" s="1"/>
  <c r="I19" i="31"/>
  <c r="F19" i="31" s="1"/>
  <c r="I20" i="31"/>
  <c r="F20" i="31" s="1"/>
  <c r="I21" i="31"/>
  <c r="I22" i="31"/>
  <c r="F22" i="31" s="1"/>
  <c r="I23" i="31"/>
  <c r="F23" i="31" s="1"/>
  <c r="I25" i="31"/>
  <c r="F25" i="31" s="1"/>
  <c r="I14" i="31"/>
  <c r="F14" i="31" s="1"/>
  <c r="F70" i="31"/>
  <c r="D70" i="31"/>
  <c r="F54" i="31"/>
  <c r="F74" i="31" s="1"/>
  <c r="D54" i="31"/>
  <c r="F75" i="31" l="1"/>
  <c r="F77" i="31" s="1"/>
  <c r="F16" i="31"/>
  <c r="F27" i="31" s="1"/>
  <c r="F15" i="13" l="1"/>
  <c r="F34" i="13"/>
  <c r="F35" i="29" l="1"/>
  <c r="F93" i="29"/>
  <c r="H15" i="29"/>
  <c r="F15" i="29" s="1"/>
  <c r="H16" i="29"/>
  <c r="F16" i="29" s="1"/>
  <c r="H17" i="29"/>
  <c r="F17" i="29" s="1"/>
  <c r="H18" i="29"/>
  <c r="F18" i="29" s="1"/>
  <c r="H19" i="29"/>
  <c r="F19" i="29" s="1"/>
  <c r="H20" i="29"/>
  <c r="F20" i="29" s="1"/>
  <c r="H21" i="29"/>
  <c r="F21" i="29" s="1"/>
  <c r="H22" i="29"/>
  <c r="F22" i="29" s="1"/>
  <c r="H23" i="29"/>
  <c r="F23" i="29" s="1"/>
  <c r="H24" i="29"/>
  <c r="F24" i="29" s="1"/>
  <c r="H25" i="29"/>
  <c r="F25" i="29" s="1"/>
  <c r="H26" i="29"/>
  <c r="F26" i="29" s="1"/>
  <c r="H27" i="29"/>
  <c r="F27" i="29" s="1"/>
  <c r="H28" i="29"/>
  <c r="F28" i="29" s="1"/>
  <c r="H29" i="29"/>
  <c r="F29" i="29" s="1"/>
  <c r="H30" i="29"/>
  <c r="F30" i="29" s="1"/>
  <c r="H31" i="29"/>
  <c r="F31" i="29" s="1"/>
  <c r="H32" i="29"/>
  <c r="F32" i="29" s="1"/>
  <c r="H33" i="29"/>
  <c r="F33" i="29" s="1"/>
  <c r="H34" i="29"/>
  <c r="F34" i="29" s="1"/>
  <c r="H14" i="29"/>
  <c r="F14" i="29" s="1"/>
  <c r="D63" i="29"/>
  <c r="F63" i="29" s="1"/>
  <c r="F26" i="13"/>
  <c r="F36" i="13" s="1"/>
  <c r="F52" i="28"/>
  <c r="D34" i="13"/>
  <c r="H26" i="13"/>
  <c r="H63" i="27"/>
  <c r="H53" i="27"/>
  <c r="A53" i="27"/>
  <c r="F37" i="29" l="1"/>
  <c r="H37" i="29"/>
  <c r="H38" i="29" s="1"/>
  <c r="F65" i="29" s="1"/>
  <c r="F68" i="29" s="1"/>
  <c r="F69" i="29" s="1"/>
  <c r="F70" i="29" s="1"/>
  <c r="H15" i="27"/>
  <c r="H16" i="27"/>
  <c r="H17" i="27"/>
  <c r="H18" i="27"/>
  <c r="H19" i="27"/>
  <c r="H20" i="27"/>
  <c r="H21" i="27"/>
  <c r="H22" i="27"/>
  <c r="H23" i="27"/>
  <c r="H24" i="27"/>
  <c r="H25" i="27"/>
  <c r="H26" i="27"/>
  <c r="H27" i="27"/>
  <c r="H28" i="27"/>
  <c r="H29" i="27"/>
  <c r="H30" i="27"/>
  <c r="H31" i="27"/>
  <c r="H14" i="27"/>
  <c r="H34" i="27" s="1"/>
  <c r="H35" i="27" s="1"/>
  <c r="H55" i="27" s="1"/>
  <c r="F52" i="27"/>
  <c r="I60" i="27" l="1"/>
  <c r="C159" i="26"/>
  <c r="F96" i="25" l="1"/>
  <c r="F108" i="25"/>
  <c r="H120" i="26" l="1"/>
  <c r="F120" i="26" s="1"/>
  <c r="H121" i="26"/>
  <c r="F121" i="26" s="1"/>
  <c r="H122" i="26"/>
  <c r="F122" i="26" s="1"/>
  <c r="H123" i="26"/>
  <c r="F123" i="26" s="1"/>
  <c r="H124" i="26"/>
  <c r="F124" i="26" s="1"/>
  <c r="H125" i="26"/>
  <c r="F125" i="26" s="1"/>
  <c r="H126" i="26"/>
  <c r="F126" i="26" s="1"/>
  <c r="H127" i="26"/>
  <c r="F127" i="26" s="1"/>
  <c r="H128" i="26"/>
  <c r="F128" i="26" s="1"/>
  <c r="H129" i="26"/>
  <c r="F129" i="26" s="1"/>
  <c r="H130" i="26"/>
  <c r="F130" i="26" s="1"/>
  <c r="H131" i="26"/>
  <c r="F131" i="26" s="1"/>
  <c r="H132" i="26"/>
  <c r="F132" i="26" s="1"/>
  <c r="H134" i="26"/>
  <c r="F134" i="26" s="1"/>
  <c r="H119" i="26"/>
  <c r="F119" i="26" s="1"/>
  <c r="F152" i="26"/>
  <c r="H148" i="26"/>
  <c r="F148" i="26" s="1"/>
  <c r="F159" i="26"/>
  <c r="H149" i="26"/>
  <c r="F149" i="26" s="1"/>
  <c r="H150" i="26"/>
  <c r="F150" i="26" s="1"/>
  <c r="H151" i="26"/>
  <c r="F151" i="26" s="1"/>
  <c r="H147" i="26"/>
  <c r="F147" i="26" s="1"/>
  <c r="F111" i="26"/>
  <c r="H97" i="26"/>
  <c r="F97" i="26" s="1"/>
  <c r="H98" i="26"/>
  <c r="F98" i="26" s="1"/>
  <c r="H99" i="26"/>
  <c r="F99" i="26" s="1"/>
  <c r="H100" i="26"/>
  <c r="F100" i="26" s="1"/>
  <c r="H101" i="26"/>
  <c r="F101" i="26" s="1"/>
  <c r="H102" i="26"/>
  <c r="F102" i="26" s="1"/>
  <c r="H103" i="26"/>
  <c r="F103" i="26" s="1"/>
  <c r="H104" i="26"/>
  <c r="F104" i="26" s="1"/>
  <c r="H105" i="26"/>
  <c r="F105" i="26" s="1"/>
  <c r="H106" i="26"/>
  <c r="F106" i="26" s="1"/>
  <c r="H107" i="26"/>
  <c r="F107" i="26" s="1"/>
  <c r="H108" i="26"/>
  <c r="F108" i="26" s="1"/>
  <c r="H109" i="26"/>
  <c r="F109" i="26" s="1"/>
  <c r="H110" i="26"/>
  <c r="F110" i="26" s="1"/>
  <c r="H96" i="26"/>
  <c r="F96" i="26" s="1"/>
  <c r="F113" i="26" s="1"/>
  <c r="F116" i="26" s="1"/>
  <c r="F114" i="26"/>
  <c r="H15" i="26"/>
  <c r="F15" i="26" s="1"/>
  <c r="H16" i="26"/>
  <c r="F16" i="26" s="1"/>
  <c r="H17" i="26"/>
  <c r="H18" i="26"/>
  <c r="F18" i="26" s="1"/>
  <c r="H19" i="26"/>
  <c r="F19" i="26" s="1"/>
  <c r="H20" i="26"/>
  <c r="F20" i="26" s="1"/>
  <c r="H21" i="26"/>
  <c r="F21" i="26" s="1"/>
  <c r="H22" i="26"/>
  <c r="F22" i="26" s="1"/>
  <c r="H23" i="26"/>
  <c r="F23" i="26" s="1"/>
  <c r="H24" i="26"/>
  <c r="F24" i="26" s="1"/>
  <c r="H25" i="26"/>
  <c r="F25" i="26" s="1"/>
  <c r="H26" i="26"/>
  <c r="F26" i="26" s="1"/>
  <c r="H27" i="26"/>
  <c r="F27" i="26" s="1"/>
  <c r="H28" i="26"/>
  <c r="F28" i="26" s="1"/>
  <c r="H29" i="26"/>
  <c r="F29" i="26" s="1"/>
  <c r="H30" i="26"/>
  <c r="F30" i="26" s="1"/>
  <c r="H31" i="26"/>
  <c r="F31" i="26" s="1"/>
  <c r="H32" i="26"/>
  <c r="F32" i="26" s="1"/>
  <c r="H33" i="26"/>
  <c r="F33" i="26" s="1"/>
  <c r="H34" i="26"/>
  <c r="F34" i="26" s="1"/>
  <c r="H35" i="26"/>
  <c r="F35" i="26" s="1"/>
  <c r="H36" i="26"/>
  <c r="F36" i="26" s="1"/>
  <c r="H37" i="26"/>
  <c r="F37" i="26" s="1"/>
  <c r="H38" i="26"/>
  <c r="F38" i="26" s="1"/>
  <c r="H39" i="26"/>
  <c r="F39" i="26" s="1"/>
  <c r="H40" i="26"/>
  <c r="F40" i="26" s="1"/>
  <c r="H41" i="26"/>
  <c r="F41" i="26" s="1"/>
  <c r="H42" i="26"/>
  <c r="F42" i="26" s="1"/>
  <c r="H43" i="26"/>
  <c r="F43" i="26" s="1"/>
  <c r="H44" i="26"/>
  <c r="F44" i="26" s="1"/>
  <c r="H45" i="26"/>
  <c r="F45" i="26" s="1"/>
  <c r="H46" i="26"/>
  <c r="F46" i="26" s="1"/>
  <c r="H47" i="26"/>
  <c r="F47" i="26" s="1"/>
  <c r="H48" i="26"/>
  <c r="F48" i="26" s="1"/>
  <c r="H49" i="26"/>
  <c r="F49" i="26" s="1"/>
  <c r="H50" i="26"/>
  <c r="F50" i="26" s="1"/>
  <c r="H51" i="26"/>
  <c r="F51" i="26" s="1"/>
  <c r="H52" i="26"/>
  <c r="F52" i="26" s="1"/>
  <c r="H53" i="26"/>
  <c r="F53" i="26" s="1"/>
  <c r="H54" i="26"/>
  <c r="F54" i="26" s="1"/>
  <c r="H55" i="26"/>
  <c r="F55" i="26" s="1"/>
  <c r="H56" i="26"/>
  <c r="F56" i="26" s="1"/>
  <c r="H57" i="26"/>
  <c r="F57" i="26" s="1"/>
  <c r="H58" i="26"/>
  <c r="F58" i="26" s="1"/>
  <c r="H59" i="26"/>
  <c r="F59" i="26" s="1"/>
  <c r="H60" i="26"/>
  <c r="F60" i="26" s="1"/>
  <c r="H61" i="26"/>
  <c r="F61" i="26" s="1"/>
  <c r="H62" i="26"/>
  <c r="F62" i="26" s="1"/>
  <c r="H63" i="26"/>
  <c r="F63" i="26" s="1"/>
  <c r="H64" i="26"/>
  <c r="F64" i="26" s="1"/>
  <c r="H65" i="26"/>
  <c r="F65" i="26" s="1"/>
  <c r="H66" i="26"/>
  <c r="F66" i="26" s="1"/>
  <c r="H67" i="26"/>
  <c r="F67" i="26" s="1"/>
  <c r="H68" i="26"/>
  <c r="F68" i="26" s="1"/>
  <c r="H69" i="26"/>
  <c r="F69" i="26" s="1"/>
  <c r="H70" i="26"/>
  <c r="F70" i="26" s="1"/>
  <c r="H71" i="26"/>
  <c r="F71" i="26" s="1"/>
  <c r="H14" i="26"/>
  <c r="F14" i="26" s="1"/>
  <c r="C88" i="26"/>
  <c r="F88" i="26" s="1"/>
  <c r="F92" i="26" s="1"/>
  <c r="C140" i="26"/>
  <c r="F140" i="26" s="1"/>
  <c r="D95" i="25"/>
  <c r="F154" i="26" l="1"/>
  <c r="F161" i="26" s="1"/>
  <c r="H112" i="26"/>
  <c r="H113" i="26" s="1"/>
  <c r="H73" i="26"/>
  <c r="H74" i="26" s="1"/>
  <c r="F17" i="26"/>
  <c r="H153" i="26"/>
  <c r="H154" i="26" s="1"/>
  <c r="F72" i="26"/>
  <c r="F163" i="26"/>
  <c r="F136" i="26"/>
  <c r="F142" i="26" s="1"/>
  <c r="H136" i="26"/>
  <c r="H137" i="26" s="1"/>
  <c r="F31" i="24"/>
  <c r="F50" i="25"/>
  <c r="F49" i="25"/>
  <c r="H14" i="24"/>
  <c r="F14" i="24" s="1"/>
  <c r="H15" i="24"/>
  <c r="F15" i="24" s="1"/>
  <c r="H16" i="24"/>
  <c r="F16" i="24" s="1"/>
  <c r="H17" i="24"/>
  <c r="F17" i="24" s="1"/>
  <c r="H18" i="24"/>
  <c r="F18" i="24" s="1"/>
  <c r="H19" i="24"/>
  <c r="F19" i="24" s="1"/>
  <c r="H20" i="24"/>
  <c r="F20" i="24" s="1"/>
  <c r="H21" i="24"/>
  <c r="F21" i="24" s="1"/>
  <c r="H22" i="24"/>
  <c r="F22" i="24" s="1"/>
  <c r="H23" i="24"/>
  <c r="F23" i="24" s="1"/>
  <c r="H24" i="24"/>
  <c r="F24" i="24" s="1"/>
  <c r="H25" i="24"/>
  <c r="F25" i="24" s="1"/>
  <c r="H26" i="24"/>
  <c r="F26" i="24" s="1"/>
  <c r="H27" i="24"/>
  <c r="F27" i="24" s="1"/>
  <c r="H28" i="24"/>
  <c r="F28" i="24" s="1"/>
  <c r="H29" i="24"/>
  <c r="F29" i="24" s="1"/>
  <c r="H30" i="24"/>
  <c r="F30" i="24" s="1"/>
  <c r="H15" i="25"/>
  <c r="F15" i="25" s="1"/>
  <c r="H16" i="25"/>
  <c r="F16" i="25" s="1"/>
  <c r="H17" i="25"/>
  <c r="F17" i="25" s="1"/>
  <c r="H18" i="25"/>
  <c r="F18" i="25" s="1"/>
  <c r="H19" i="25"/>
  <c r="F19" i="25" s="1"/>
  <c r="H20" i="25"/>
  <c r="F20" i="25" s="1"/>
  <c r="H21" i="25"/>
  <c r="F21" i="25" s="1"/>
  <c r="H22" i="25"/>
  <c r="F22" i="25" s="1"/>
  <c r="H23" i="25"/>
  <c r="F23" i="25" s="1"/>
  <c r="H24" i="25"/>
  <c r="F24" i="25" s="1"/>
  <c r="H25" i="25"/>
  <c r="F25" i="25" s="1"/>
  <c r="H26" i="25"/>
  <c r="F26" i="25" s="1"/>
  <c r="H27" i="25"/>
  <c r="F27" i="25" s="1"/>
  <c r="H28" i="25"/>
  <c r="F28" i="25" s="1"/>
  <c r="H29" i="25"/>
  <c r="F29" i="25" s="1"/>
  <c r="H30" i="25"/>
  <c r="F30" i="25" s="1"/>
  <c r="H31" i="25"/>
  <c r="F31" i="25" s="1"/>
  <c r="H32" i="25"/>
  <c r="F32" i="25" s="1"/>
  <c r="H33" i="25"/>
  <c r="F33" i="25" s="1"/>
  <c r="H34" i="25"/>
  <c r="F34" i="25" s="1"/>
  <c r="H35" i="25"/>
  <c r="F35" i="25" s="1"/>
  <c r="H36" i="25"/>
  <c r="F36" i="25" s="1"/>
  <c r="H37" i="25"/>
  <c r="F37" i="25" s="1"/>
  <c r="H38" i="25"/>
  <c r="F38" i="25" s="1"/>
  <c r="H39" i="25"/>
  <c r="F39" i="25" s="1"/>
  <c r="H40" i="25"/>
  <c r="F40" i="25" s="1"/>
  <c r="H41" i="25"/>
  <c r="F41" i="25" s="1"/>
  <c r="H42" i="25"/>
  <c r="F42" i="25" s="1"/>
  <c r="H43" i="25"/>
  <c r="F43" i="25" s="1"/>
  <c r="H44" i="25"/>
  <c r="F44" i="25" s="1"/>
  <c r="H45" i="25"/>
  <c r="F45" i="25" s="1"/>
  <c r="H46" i="25"/>
  <c r="F46" i="25" s="1"/>
  <c r="H47" i="25"/>
  <c r="F47" i="25" s="1"/>
  <c r="H48" i="25"/>
  <c r="H49" i="25"/>
  <c r="H50" i="25"/>
  <c r="H51" i="25"/>
  <c r="F51" i="25" s="1"/>
  <c r="H52" i="25"/>
  <c r="F52" i="25" s="1"/>
  <c r="H53" i="25"/>
  <c r="F53" i="25" s="1"/>
  <c r="H54" i="25"/>
  <c r="F54" i="25" s="1"/>
  <c r="H55" i="25"/>
  <c r="F55" i="25" s="1"/>
  <c r="H56" i="25"/>
  <c r="F56" i="25" s="1"/>
  <c r="H57" i="25"/>
  <c r="F57" i="25" s="1"/>
  <c r="H58" i="25"/>
  <c r="F58" i="25" s="1"/>
  <c r="H59" i="25"/>
  <c r="F59" i="25" s="1"/>
  <c r="H14" i="25"/>
  <c r="F14" i="25" s="1"/>
  <c r="F51" i="24"/>
  <c r="F33" i="24" l="1"/>
  <c r="F72" i="25" s="1"/>
  <c r="H33" i="24"/>
  <c r="H62" i="25" s="1"/>
  <c r="I62" i="25" s="1"/>
  <c r="H61" i="25"/>
  <c r="I61" i="25" s="1"/>
  <c r="F61" i="25"/>
  <c r="F73" i="25" s="1"/>
  <c r="K45" i="22"/>
  <c r="K37" i="22"/>
  <c r="K20" i="22"/>
  <c r="K21" i="22" s="1"/>
  <c r="J14" i="22"/>
  <c r="F52" i="22"/>
  <c r="F74" i="25" l="1"/>
  <c r="I63" i="25"/>
  <c r="H63" i="25"/>
  <c r="K39" i="22"/>
  <c r="K49" i="22"/>
  <c r="F101" i="25" l="1"/>
  <c r="F102" i="25" s="1"/>
  <c r="K50" i="22"/>
  <c r="K51" i="22" s="1"/>
  <c r="K41" i="22"/>
  <c r="K47" i="22" s="1"/>
  <c r="K52" i="22" s="1"/>
  <c r="P74" i="19"/>
  <c r="P79" i="19" s="1"/>
  <c r="M51" i="22" l="1"/>
  <c r="N51" i="22" s="1"/>
  <c r="O51" i="22" s="1"/>
  <c r="L51" i="22"/>
  <c r="M52" i="22"/>
  <c r="L52" i="22"/>
  <c r="F104" i="25"/>
  <c r="N52" i="22"/>
  <c r="O52" i="22" s="1"/>
  <c r="D49" i="20"/>
  <c r="F49" i="20" s="1"/>
  <c r="F57" i="20" s="1"/>
  <c r="P62" i="19"/>
  <c r="P61" i="19"/>
  <c r="P65" i="19" s="1"/>
  <c r="P63" i="19"/>
  <c r="M43" i="19"/>
  <c r="Q45" i="19"/>
  <c r="Q56" i="19" s="1"/>
  <c r="O70" i="19"/>
  <c r="L53" i="22" l="1"/>
  <c r="O53" i="22"/>
  <c r="P83" i="19"/>
  <c r="M29" i="19"/>
  <c r="O29" i="19" s="1"/>
  <c r="O35" i="19" s="1"/>
  <c r="H70" i="18" l="1"/>
  <c r="H71" i="18"/>
  <c r="H72" i="18"/>
  <c r="H73" i="18"/>
  <c r="H74" i="18"/>
  <c r="H75" i="18"/>
  <c r="H69" i="18"/>
  <c r="H77" i="18" s="1"/>
  <c r="D52" i="18"/>
  <c r="F52" i="18" s="1"/>
  <c r="F53" i="18" s="1"/>
  <c r="D67" i="18"/>
  <c r="F67" i="18" s="1"/>
  <c r="F79" i="18" l="1"/>
  <c r="I47" i="17"/>
  <c r="G47" i="17" s="1"/>
  <c r="I48" i="17"/>
  <c r="I49" i="17"/>
  <c r="G49" i="17" s="1"/>
  <c r="I50" i="17"/>
  <c r="G50" i="17" s="1"/>
  <c r="I51" i="17"/>
  <c r="G51" i="17" s="1"/>
  <c r="I52" i="17"/>
  <c r="G52" i="17" s="1"/>
  <c r="I53" i="17"/>
  <c r="G53" i="17" s="1"/>
  <c r="I54" i="17"/>
  <c r="G54" i="17" s="1"/>
  <c r="I55" i="17"/>
  <c r="G55" i="17" s="1"/>
  <c r="I56" i="17"/>
  <c r="G56" i="17" s="1"/>
  <c r="I57" i="17"/>
  <c r="G57" i="17" s="1"/>
  <c r="I58" i="17"/>
  <c r="G58" i="17" s="1"/>
  <c r="I59" i="17"/>
  <c r="G59" i="17" s="1"/>
  <c r="I60" i="17"/>
  <c r="G60" i="17" s="1"/>
  <c r="I61" i="17"/>
  <c r="G61" i="17" s="1"/>
  <c r="I62" i="17"/>
  <c r="G62" i="17" s="1"/>
  <c r="I63" i="17"/>
  <c r="G63" i="17" s="1"/>
  <c r="I64" i="17"/>
  <c r="G64" i="17" s="1"/>
  <c r="I65" i="17"/>
  <c r="G65" i="17" s="1"/>
  <c r="I66" i="17"/>
  <c r="G66" i="17" s="1"/>
  <c r="I67" i="17"/>
  <c r="I68" i="17"/>
  <c r="I69" i="17"/>
  <c r="G69" i="17" s="1"/>
  <c r="I70" i="17"/>
  <c r="G70" i="17" s="1"/>
  <c r="I71" i="17"/>
  <c r="G71" i="17" s="1"/>
  <c r="I72" i="17"/>
  <c r="G72" i="17" s="1"/>
  <c r="I73" i="17"/>
  <c r="G73" i="17" s="1"/>
  <c r="I74" i="17"/>
  <c r="G74" i="17" s="1"/>
  <c r="I75" i="17"/>
  <c r="G75" i="17" s="1"/>
  <c r="I76" i="17"/>
  <c r="G76" i="17" s="1"/>
  <c r="I77" i="17"/>
  <c r="G77" i="17" s="1"/>
  <c r="I78" i="17"/>
  <c r="G78" i="17" s="1"/>
  <c r="I79" i="17"/>
  <c r="G79" i="17" s="1"/>
  <c r="I80" i="17"/>
  <c r="G80" i="17" s="1"/>
  <c r="I81" i="17"/>
  <c r="G81" i="17" s="1"/>
  <c r="I82" i="17"/>
  <c r="G82" i="17" s="1"/>
  <c r="G83" i="17"/>
  <c r="I84" i="17"/>
  <c r="G84" i="17" s="1"/>
  <c r="I85" i="17"/>
  <c r="G85" i="17" s="1"/>
  <c r="I86" i="17"/>
  <c r="G86" i="17" s="1"/>
  <c r="I87" i="17"/>
  <c r="G87" i="17" s="1"/>
  <c r="F104" i="17"/>
  <c r="G104" i="17"/>
  <c r="G117" i="17"/>
  <c r="G118" i="17"/>
  <c r="G119" i="17"/>
  <c r="G120" i="17"/>
  <c r="G121" i="17"/>
  <c r="G122" i="17"/>
  <c r="G123" i="17"/>
  <c r="G124" i="17"/>
  <c r="H125" i="17"/>
  <c r="H127" i="17" s="1"/>
  <c r="F130" i="17"/>
  <c r="G130" i="17"/>
  <c r="I89" i="17" l="1"/>
  <c r="I90" i="17" s="1"/>
  <c r="G126" i="17"/>
  <c r="G132" i="17" s="1"/>
  <c r="G48" i="17"/>
  <c r="G89" i="17" s="1"/>
  <c r="G107" i="17" s="1"/>
  <c r="F48" i="15"/>
  <c r="H34" i="15"/>
  <c r="H35" i="15"/>
  <c r="H36" i="15"/>
  <c r="H37" i="15"/>
  <c r="H38" i="15"/>
  <c r="H39" i="15"/>
  <c r="H40" i="15"/>
  <c r="H41" i="15"/>
  <c r="H42" i="15"/>
  <c r="H43" i="15"/>
  <c r="H44" i="15"/>
  <c r="H45" i="15"/>
  <c r="H15" i="15"/>
  <c r="H16" i="15"/>
  <c r="H17" i="15"/>
  <c r="H18" i="15"/>
  <c r="H19" i="15"/>
  <c r="H20" i="15"/>
  <c r="H21" i="15"/>
  <c r="H22" i="15"/>
  <c r="H23" i="15"/>
  <c r="H24" i="15"/>
  <c r="H25" i="15"/>
  <c r="H26" i="15"/>
  <c r="H27" i="15"/>
  <c r="H28" i="15"/>
  <c r="H29" i="15"/>
  <c r="H30" i="15"/>
  <c r="H31" i="15"/>
  <c r="H32" i="15"/>
  <c r="H33" i="15"/>
  <c r="H14" i="15"/>
  <c r="G73" i="15"/>
  <c r="G65" i="15"/>
  <c r="G66" i="15" s="1"/>
  <c r="F58" i="16"/>
  <c r="H48" i="15" l="1"/>
  <c r="H49" i="15" s="1"/>
  <c r="F47" i="15" s="1"/>
  <c r="F49" i="15" s="1"/>
  <c r="H51" i="15" s="1"/>
  <c r="F19" i="7" l="1"/>
  <c r="F21" i="7" s="1"/>
  <c r="G17" i="7"/>
  <c r="F51" i="13"/>
  <c r="F18" i="12" l="1"/>
  <c r="H19" i="12"/>
  <c r="D50" i="12"/>
  <c r="F50" i="12" s="1"/>
  <c r="F58" i="12" s="1"/>
  <c r="H16" i="12"/>
  <c r="F16" i="12" s="1"/>
  <c r="F20" i="12" s="1"/>
  <c r="F60" i="12" s="1"/>
  <c r="F61" i="12" s="1"/>
  <c r="F63" i="12" s="1"/>
  <c r="H17" i="12"/>
  <c r="F17" i="12" s="1"/>
  <c r="H18" i="12"/>
  <c r="H15" i="12"/>
  <c r="H28" i="12" l="1"/>
  <c r="H26" i="12"/>
  <c r="H27" i="12" s="1"/>
  <c r="H29" i="12" l="1"/>
  <c r="F94" i="8" l="1"/>
  <c r="D94" i="8"/>
  <c r="H41" i="6"/>
  <c r="H40" i="6"/>
  <c r="H48" i="8"/>
  <c r="H47" i="8"/>
  <c r="H46" i="8"/>
  <c r="H45" i="8"/>
  <c r="H44" i="8"/>
  <c r="H38" i="8"/>
  <c r="H40" i="8"/>
  <c r="H41" i="8"/>
  <c r="H42" i="8"/>
  <c r="H43" i="8"/>
  <c r="H37" i="8"/>
  <c r="H28" i="8"/>
  <c r="H29" i="8"/>
  <c r="H30" i="8"/>
  <c r="H31" i="8"/>
  <c r="H32" i="8"/>
  <c r="H33" i="8"/>
  <c r="H34" i="8"/>
  <c r="H35" i="8"/>
  <c r="H36" i="8"/>
  <c r="H15" i="8"/>
  <c r="H16" i="8"/>
  <c r="H17" i="8"/>
  <c r="H18" i="8"/>
  <c r="H19" i="8"/>
  <c r="H20" i="8"/>
  <c r="H21" i="8"/>
  <c r="H22" i="8"/>
  <c r="H23" i="8"/>
  <c r="H24" i="8"/>
  <c r="H25" i="8"/>
  <c r="H26" i="8"/>
  <c r="H27" i="8"/>
  <c r="H14" i="8"/>
  <c r="H49" i="8" s="1"/>
  <c r="H33" i="6"/>
  <c r="H34" i="6"/>
  <c r="H35" i="6"/>
  <c r="H36" i="6"/>
  <c r="H37" i="6"/>
  <c r="H38" i="6"/>
  <c r="H39" i="6"/>
  <c r="H24" i="6"/>
  <c r="H25" i="6"/>
  <c r="H26" i="6"/>
  <c r="H27" i="6"/>
  <c r="H28" i="6"/>
  <c r="H29" i="6"/>
  <c r="H30" i="6"/>
  <c r="H31" i="6"/>
  <c r="H32" i="6"/>
  <c r="H15" i="6"/>
  <c r="H16" i="6"/>
  <c r="H17" i="6"/>
  <c r="H43" i="6" s="1"/>
  <c r="H50" i="8" s="1"/>
  <c r="F96" i="8" s="1"/>
  <c r="H18" i="6"/>
  <c r="H19" i="6"/>
  <c r="H20" i="6"/>
  <c r="H21" i="6"/>
  <c r="H22" i="6"/>
  <c r="H23" i="6"/>
  <c r="H14" i="6"/>
  <c r="F97" i="8" l="1"/>
  <c r="F99" i="8" s="1"/>
  <c r="F102" i="8" s="1"/>
  <c r="H52" i="8"/>
  <c r="H53" i="8" s="1"/>
  <c r="F47" i="7"/>
  <c r="F56" i="6"/>
  <c r="F47" i="3"/>
  <c r="H28" i="3"/>
  <c r="F27" i="3"/>
  <c r="F26" i="3"/>
  <c r="H23" i="3"/>
  <c r="F23" i="3" s="1"/>
  <c r="H22" i="3"/>
  <c r="F22" i="3" s="1"/>
  <c r="H21" i="3"/>
  <c r="F21" i="3" s="1"/>
  <c r="H20" i="3"/>
  <c r="F20" i="3" s="1"/>
  <c r="H19" i="3"/>
  <c r="F19" i="3"/>
  <c r="H18" i="3"/>
  <c r="F18" i="3" s="1"/>
  <c r="F17" i="3"/>
  <c r="H16" i="3"/>
  <c r="F16" i="3" s="1"/>
  <c r="H15" i="3"/>
  <c r="F15" i="3" s="1"/>
  <c r="F14" i="3"/>
  <c r="D46" i="4"/>
  <c r="F46" i="4" s="1"/>
  <c r="H35" i="4"/>
  <c r="F35" i="4" s="1"/>
  <c r="H34" i="4"/>
  <c r="F34" i="4" s="1"/>
  <c r="H32" i="4"/>
  <c r="F32" i="4" s="1"/>
  <c r="H31" i="4"/>
  <c r="F31" i="4" s="1"/>
  <c r="H30" i="4"/>
  <c r="F30" i="4"/>
  <c r="H29" i="4"/>
  <c r="F29" i="4" s="1"/>
  <c r="H28" i="4"/>
  <c r="F28" i="4"/>
  <c r="H27" i="4"/>
  <c r="F27" i="4" s="1"/>
  <c r="H26" i="4"/>
  <c r="F26" i="4" s="1"/>
  <c r="H25" i="4"/>
  <c r="H24" i="4"/>
  <c r="F24" i="4" s="1"/>
  <c r="H23" i="4"/>
  <c r="F23" i="4" s="1"/>
  <c r="H22" i="4"/>
  <c r="F22" i="4"/>
  <c r="H21" i="4"/>
  <c r="F21" i="4" s="1"/>
  <c r="H20" i="4"/>
  <c r="F20" i="4"/>
  <c r="H19" i="4"/>
  <c r="F19" i="4" s="1"/>
  <c r="H18" i="4"/>
  <c r="H17" i="4"/>
  <c r="H16" i="4"/>
  <c r="F16" i="4" s="1"/>
  <c r="H15" i="4"/>
  <c r="F15" i="4" s="1"/>
  <c r="H14" i="4"/>
  <c r="F14" i="4"/>
  <c r="D99" i="5"/>
  <c r="F99" i="5" s="1"/>
  <c r="I87" i="5"/>
  <c r="I90" i="5" s="1"/>
  <c r="F86" i="5"/>
  <c r="F85" i="5"/>
  <c r="F84" i="5"/>
  <c r="F83" i="5"/>
  <c r="F82" i="5"/>
  <c r="F81" i="5"/>
  <c r="F80" i="5"/>
  <c r="F79" i="5"/>
  <c r="F78" i="5"/>
  <c r="H76" i="5"/>
  <c r="F76" i="5"/>
  <c r="H75" i="5"/>
  <c r="F75" i="5" s="1"/>
  <c r="H74" i="5"/>
  <c r="F74" i="5" s="1"/>
  <c r="H73" i="5"/>
  <c r="F73" i="5" s="1"/>
  <c r="H72" i="5"/>
  <c r="F72" i="5"/>
  <c r="H71" i="5"/>
  <c r="F71" i="5" s="1"/>
  <c r="H70" i="5"/>
  <c r="F70" i="5"/>
  <c r="H69" i="5"/>
  <c r="F69" i="5" s="1"/>
  <c r="H68" i="5"/>
  <c r="F68" i="5" s="1"/>
  <c r="H67" i="5"/>
  <c r="F67" i="5" s="1"/>
  <c r="H66" i="5"/>
  <c r="F66" i="5" s="1"/>
  <c r="H65" i="5"/>
  <c r="F65" i="5" s="1"/>
  <c r="H64" i="5"/>
  <c r="F64" i="5"/>
  <c r="H63" i="5"/>
  <c r="F63" i="5" s="1"/>
  <c r="H62" i="5"/>
  <c r="F62" i="5"/>
  <c r="H61" i="5"/>
  <c r="F61" i="5" s="1"/>
  <c r="H60" i="5"/>
  <c r="F60" i="5" s="1"/>
  <c r="H59" i="5"/>
  <c r="F59" i="5" s="1"/>
  <c r="H58" i="5"/>
  <c r="F58" i="5" s="1"/>
  <c r="H57" i="5"/>
  <c r="F57" i="5" s="1"/>
  <c r="H56" i="5"/>
  <c r="F56" i="5"/>
  <c r="H55" i="5"/>
  <c r="F55" i="5" s="1"/>
  <c r="H53" i="5"/>
  <c r="F53" i="5"/>
  <c r="H52" i="5"/>
  <c r="F52" i="5" s="1"/>
  <c r="H51" i="5"/>
  <c r="F51" i="5"/>
  <c r="H26" i="5"/>
  <c r="H37" i="4" l="1"/>
  <c r="I17" i="4"/>
  <c r="I18" i="4" s="1"/>
  <c r="I78" i="5"/>
  <c r="I88" i="5" s="1"/>
  <c r="F25" i="3"/>
  <c r="F28" i="3" s="1"/>
  <c r="H26" i="3"/>
  <c r="H30" i="3" s="1"/>
  <c r="F37" i="4"/>
  <c r="F47" i="4"/>
  <c r="H38" i="4"/>
  <c r="I39" i="4" s="1"/>
  <c r="I40" i="4" s="1"/>
  <c r="F88" i="5"/>
  <c r="F100" i="5" s="1"/>
  <c r="I89" i="5"/>
  <c r="I91" i="5" s="1"/>
  <c r="H88" i="5"/>
  <c r="F29" i="3" l="1"/>
  <c r="F31" i="3" s="1"/>
  <c r="F48" i="4"/>
  <c r="F49" i="4" s="1"/>
  <c r="F101" i="5"/>
  <c r="F102" i="5" s="1"/>
  <c r="F26" i="2" l="1"/>
  <c r="F29" i="2" s="1"/>
  <c r="F30" i="2" s="1"/>
  <c r="H20" i="2"/>
  <c r="F20" i="2" s="1"/>
  <c r="H13" i="2"/>
  <c r="F13" i="2" s="1"/>
  <c r="H14" i="2"/>
  <c r="F14" i="2" s="1"/>
  <c r="H15" i="2"/>
  <c r="F15" i="2" s="1"/>
  <c r="H16" i="2"/>
  <c r="F16" i="2" s="1"/>
  <c r="H17" i="2"/>
  <c r="F17" i="2" s="1"/>
  <c r="H18" i="2"/>
  <c r="F18" i="2" s="1"/>
  <c r="H19" i="2"/>
  <c r="F19" i="2" s="1"/>
  <c r="H12" i="2"/>
  <c r="H26" i="2" l="1"/>
  <c r="H27" i="2" s="1"/>
  <c r="F12" i="2"/>
  <c r="F21" i="2" l="1"/>
  <c r="F22" i="2" l="1"/>
  <c r="F33" i="2" s="1"/>
  <c r="F32" i="2"/>
  <c r="F35" i="2"/>
  <c r="O43" i="19"/>
  <c r="O57" i="19" s="1"/>
  <c r="P88" i="19" s="1"/>
</calcChain>
</file>

<file path=xl/sharedStrings.xml><?xml version="1.0" encoding="utf-8"?>
<sst xmlns="http://schemas.openxmlformats.org/spreadsheetml/2006/main" count="7085" uniqueCount="2687">
  <si>
    <t>BO.MA.LUX DI BONATO MATTEO</t>
  </si>
  <si>
    <t>Via Cenge n. 58 - 36057 ARCUGNANO (VI)</t>
  </si>
  <si>
    <t>CF: BNTMTT75P16L840S - P.IVA: 00925410243</t>
  </si>
  <si>
    <t>Tel./fax 0444/550700 - cell. 335 6590208</t>
  </si>
  <si>
    <t>Cessionario</t>
  </si>
  <si>
    <t>VS ENGINEERING S.R.L.</t>
  </si>
  <si>
    <t>VIA CAMISANA 23</t>
  </si>
  <si>
    <t>36040 TORRI DI QUARTESOLO (VI)</t>
  </si>
  <si>
    <t>quantità</t>
  </si>
  <si>
    <t>u.m.</t>
  </si>
  <si>
    <t>marca.</t>
  </si>
  <si>
    <t>codice</t>
  </si>
  <si>
    <t>descrizione</t>
  </si>
  <si>
    <t>N</t>
  </si>
  <si>
    <t>VS190301</t>
  </si>
  <si>
    <t>QUADRO ELETTRICO CABLATO</t>
  </si>
  <si>
    <t>VS190302</t>
  </si>
  <si>
    <t>VS190303</t>
  </si>
  <si>
    <t>come da Vs. DDT c/lavorazione n. 50 del 03/06/2019</t>
  </si>
  <si>
    <t>importo</t>
  </si>
  <si>
    <t>DOCUMENTO DI TRASPORTO (D.D.T.)</t>
  </si>
  <si>
    <t>N. __10/2019____DEL 21/06/2019</t>
  </si>
  <si>
    <t>causale:  RESO LAVORATO_____</t>
  </si>
  <si>
    <t>luogo di destinazione</t>
  </si>
  <si>
    <t>IDEM</t>
  </si>
  <si>
    <r>
      <t>aspetto esteriore dei beni _</t>
    </r>
    <r>
      <rPr>
        <u/>
        <sz val="11"/>
        <color theme="1"/>
        <rFont val="Calibri"/>
        <family val="2"/>
        <scheme val="minor"/>
      </rPr>
      <t xml:space="preserve">a vista       </t>
    </r>
  </si>
  <si>
    <r>
      <t>consegna/inizio trasporto a mezzo_</t>
    </r>
    <r>
      <rPr>
        <u/>
        <sz val="11"/>
        <color theme="1"/>
        <rFont val="Calibri"/>
        <family val="2"/>
        <scheme val="minor"/>
      </rPr>
      <t xml:space="preserve">cedente      </t>
    </r>
  </si>
  <si>
    <t>data e ora del ritiro___21/06/2019 ore 09,00</t>
  </si>
  <si>
    <t>FIRMA DEL CEDENTE</t>
  </si>
  <si>
    <t>FIRMA DEL CESSIONARIO</t>
  </si>
  <si>
    <t>causale:  INSTALLAZIONE_____</t>
  </si>
  <si>
    <t>PELLIZZARI PAOLO</t>
  </si>
  <si>
    <t>Via S. Giustina 171</t>
  </si>
  <si>
    <t>36057 ARCUGNANO VI</t>
  </si>
  <si>
    <t>data e ora del ritiro___06/06/2019 ore 09,00</t>
  </si>
  <si>
    <t>MODULO FOTOVOLTAICO CIGS SOLIBRO SL2 125W</t>
  </si>
  <si>
    <t>serie 2180318003009033100</t>
  </si>
  <si>
    <t>serie 30137088</t>
  </si>
  <si>
    <t>INVERTER TIPO FRONIUS 5000W</t>
  </si>
  <si>
    <t>TELECOMANDO</t>
  </si>
  <si>
    <t>LAMP.ALOGENA R7 150W</t>
  </si>
  <si>
    <t>LED G4 12V</t>
  </si>
  <si>
    <t>LAMP.ALOGENA E14 80W</t>
  </si>
  <si>
    <t>LAMPADE DICROICHE LED OSRAM</t>
  </si>
  <si>
    <t>TRASFORMATORI 12V</t>
  </si>
  <si>
    <t>LED E27 13W PHILIPS</t>
  </si>
  <si>
    <t>TOTALE MATERIALE</t>
  </si>
  <si>
    <t xml:space="preserve">PULIZIA PANNELLI </t>
  </si>
  <si>
    <t>FILTRO TELEFONICO</t>
  </si>
  <si>
    <t>BEGHELLI</t>
  </si>
  <si>
    <t xml:space="preserve">LAMPADE A GOCCIA 22W LED </t>
  </si>
  <si>
    <t>LAVORO ORE 17 X EURO 25,00 =</t>
  </si>
  <si>
    <t>IVA 22%</t>
  </si>
  <si>
    <t>LAVORO PANNELLI</t>
  </si>
  <si>
    <t>IVA 10%</t>
  </si>
  <si>
    <t>TOTALE FATTURA</t>
  </si>
  <si>
    <t>IMPONIBILE TOTALE</t>
  </si>
  <si>
    <t>IVA TOTALE</t>
  </si>
  <si>
    <t>N. __08/2019____DEL 06/06/2019</t>
  </si>
  <si>
    <r>
      <t xml:space="preserve">BO.MA.LUX </t>
    </r>
    <r>
      <rPr>
        <sz val="10"/>
        <rFont val="Times New Roman"/>
        <family val="1"/>
      </rPr>
      <t>di BONATO MATTEO</t>
    </r>
  </si>
  <si>
    <t>DOCUMENTO DI TRASPORTO (D.d.t.)</t>
  </si>
  <si>
    <t>Via Cenge n. 58 –36057 ARCUGNANO (VI)</t>
  </si>
  <si>
    <t>N. 01/2019__  del _25.01.19</t>
  </si>
  <si>
    <t>C.F.: BNT MTT 75P16 L840S - P.IVA:  00925410243</t>
  </si>
  <si>
    <t xml:space="preserve">Tel./fax. 0444/550700 - Cell. 335/6590208       </t>
  </si>
  <si>
    <r>
      <t>causale del trasporto _____</t>
    </r>
    <r>
      <rPr>
        <u/>
        <sz val="10"/>
        <rFont val="Arial"/>
        <family val="2"/>
      </rPr>
      <t>INSTALLAZIONE</t>
    </r>
    <r>
      <rPr>
        <i/>
        <sz val="10"/>
        <rFont val="Arial"/>
        <family val="2"/>
      </rPr>
      <t>__</t>
    </r>
  </si>
  <si>
    <t>cessionario</t>
  </si>
  <si>
    <t>CARRARO MATTIA</t>
  </si>
  <si>
    <t>VIA VEGRI 26</t>
  </si>
  <si>
    <t>CASTEGNERO VI</t>
  </si>
  <si>
    <t>marca</t>
  </si>
  <si>
    <t>INTERRUTTORE MAGN.6KA IN C 40A</t>
  </si>
  <si>
    <t>BLOCCO DIFF.40A 2P 03S/A</t>
  </si>
  <si>
    <t>CENTRALINO PAR.1 FILA 6MOD IP65+ PG</t>
  </si>
  <si>
    <t>DISPERSORE A CROCE</t>
  </si>
  <si>
    <t>MORSETTO DI TERRA</t>
  </si>
  <si>
    <t>CENTRALINO INC.IP40 54MD</t>
  </si>
  <si>
    <t>MT</t>
  </si>
  <si>
    <t>CAVO BUT.ANTIF.3X2,5</t>
  </si>
  <si>
    <t>CAVO BUT.ANTIF.2X10</t>
  </si>
  <si>
    <t>CORDA GV</t>
  </si>
  <si>
    <t>INTERR. MAGN.DIFF.C16 0,03</t>
  </si>
  <si>
    <t>INTERR. MAGN.DIFF.C10 0,03</t>
  </si>
  <si>
    <t>TUBO NERO D20</t>
  </si>
  <si>
    <t>TUBO NERO D25</t>
  </si>
  <si>
    <t>TUBO NERO D40</t>
  </si>
  <si>
    <t>SCATOLA INCASSO PT8</t>
  </si>
  <si>
    <t>SCATOLA INCASSO PT9</t>
  </si>
  <si>
    <t>CAVO BLU 2X0,5</t>
  </si>
  <si>
    <t>CAVO 4X0,5</t>
  </si>
  <si>
    <t>CAVO ANTENNA</t>
  </si>
  <si>
    <t>POZZETTO 20X20 PLASTICA</t>
  </si>
  <si>
    <t>SCATOLA PLANA 3P STAGNA</t>
  </si>
  <si>
    <t>SCHUKO PLANA</t>
  </si>
  <si>
    <t>BIPRESA PLANA</t>
  </si>
  <si>
    <t>SCATOLE INCASSO 3M</t>
  </si>
  <si>
    <t>SCATOLE INCASSO 4M</t>
  </si>
  <si>
    <r>
      <t>aspetto esteriore dei beni</t>
    </r>
    <r>
      <rPr>
        <sz val="10"/>
        <color theme="1"/>
        <rFont val="Calibri"/>
        <family val="2"/>
        <scheme val="minor"/>
      </rPr>
      <t xml:space="preserve"> ___</t>
    </r>
    <r>
      <rPr>
        <u/>
        <sz val="10"/>
        <rFont val="Arial"/>
        <family val="2"/>
      </rPr>
      <t>a vista</t>
    </r>
    <r>
      <rPr>
        <sz val="10"/>
        <color theme="1"/>
        <rFont val="Calibri"/>
        <family val="2"/>
        <scheme val="minor"/>
      </rPr>
      <t>_______</t>
    </r>
  </si>
  <si>
    <t>firma del conducente</t>
  </si>
  <si>
    <r>
      <t>consegna o inizio trasporto a mezzo</t>
    </r>
    <r>
      <rPr>
        <sz val="10"/>
        <color theme="1"/>
        <rFont val="Calibri"/>
        <family val="2"/>
        <scheme val="minor"/>
      </rPr>
      <t xml:space="preserve"> ___</t>
    </r>
    <r>
      <rPr>
        <u/>
        <sz val="10"/>
        <rFont val="Arial"/>
        <family val="2"/>
      </rPr>
      <t>cedente</t>
    </r>
    <r>
      <rPr>
        <sz val="10"/>
        <color theme="1"/>
        <rFont val="Calibri"/>
        <family val="2"/>
        <scheme val="minor"/>
      </rPr>
      <t>__</t>
    </r>
  </si>
  <si>
    <t>firma del cessionario</t>
  </si>
  <si>
    <r>
      <t>data e ora del ritiro</t>
    </r>
    <r>
      <rPr>
        <sz val="10"/>
        <color theme="1"/>
        <rFont val="Calibri"/>
        <family val="2"/>
        <scheme val="minor"/>
      </rPr>
      <t xml:space="preserve"> ____25/01/2019 ORE 08,00________</t>
    </r>
  </si>
  <si>
    <t>RIEPILOGO LAVORI</t>
  </si>
  <si>
    <t>INTERRUTTORE GENERALE LINEA ABITAZIONE</t>
  </si>
  <si>
    <t>QUADRO ABITAZIONE</t>
  </si>
  <si>
    <t>CANCELLO ELETTRICO</t>
  </si>
  <si>
    <t>MOTORE ELETTROMECCANICO</t>
  </si>
  <si>
    <t>CREMAGLIERA</t>
  </si>
  <si>
    <t>TELECOMANDI</t>
  </si>
  <si>
    <t>RICEVENTE RADIO</t>
  </si>
  <si>
    <t>LAMPEGGIANTE LED</t>
  </si>
  <si>
    <t>COPPIE FOTOCELLULE DA ESTERNO</t>
  </si>
  <si>
    <t>SELETTORE A CHIAVE</t>
  </si>
  <si>
    <t>COPPIA COLONNINE H50</t>
  </si>
  <si>
    <t>DISPOSITIVI PROTEZIONE H140</t>
  </si>
  <si>
    <t>MATERIALE VARIO-FERRAMENTA</t>
  </si>
  <si>
    <t>05.04.18</t>
  </si>
  <si>
    <t>VISTO PER POSIZIONAMENTO TUBI ESTERNI</t>
  </si>
  <si>
    <t>09.04.18</t>
  </si>
  <si>
    <t>TUBI MURETTA E PILASTRI</t>
  </si>
  <si>
    <t>11.04.18</t>
  </si>
  <si>
    <t>STAFFA CANCELLO ELETTR</t>
  </si>
  <si>
    <t>20.04.18</t>
  </si>
  <si>
    <t>POSA TUBI ESTERNI CASA</t>
  </si>
  <si>
    <t>22.01.19</t>
  </si>
  <si>
    <t>MISURE CAVI</t>
  </si>
  <si>
    <t>28.01.19</t>
  </si>
  <si>
    <t>CAVI,PASSAGGIO,TERRA</t>
  </si>
  <si>
    <t>26.02.19</t>
  </si>
  <si>
    <t>27.02.19</t>
  </si>
  <si>
    <t>01.03.19</t>
  </si>
  <si>
    <t>SEGNATO TRACCE</t>
  </si>
  <si>
    <t>ore x euro 23,00 =</t>
  </si>
  <si>
    <t>N.  02  /2019__  del _11.02.2019</t>
  </si>
  <si>
    <r>
      <t>causale del trasporto _</t>
    </r>
    <r>
      <rPr>
        <u/>
        <sz val="10"/>
        <rFont val="Arial"/>
        <family val="2"/>
      </rPr>
      <t>INSTALLAZIONE</t>
    </r>
    <r>
      <rPr>
        <i/>
        <sz val="10"/>
        <rFont val="Arial"/>
        <family val="2"/>
      </rPr>
      <t>__</t>
    </r>
  </si>
  <si>
    <t>FONTANA ANDREA</t>
  </si>
  <si>
    <t>ELV</t>
  </si>
  <si>
    <t>GRUPPO FONICO SISTEMA 2 FILI</t>
  </si>
  <si>
    <t>693T</t>
  </si>
  <si>
    <t>MODULO P/TEL. ESTERNA 2 FILI</t>
  </si>
  <si>
    <t>693P</t>
  </si>
  <si>
    <t>MODULO DIG.PUL.SUPPL.C/MORSETT</t>
  </si>
  <si>
    <t>TELECAMERA AHD BULLET HD 2.8MM 25M</t>
  </si>
  <si>
    <t>FIN</t>
  </si>
  <si>
    <t>INTERRUTTORE ORARIO ASTRONOMICO</t>
  </si>
  <si>
    <t>ZOCCOLO A MORSETTI</t>
  </si>
  <si>
    <t>MODULO LED+DIODO 6-24VCC</t>
  </si>
  <si>
    <t>MINIRELE' 8A 24VCC</t>
  </si>
  <si>
    <t>MORSETTO TERMINALE SEMPLICE 8-10</t>
  </si>
  <si>
    <t>FOTOCELLULA 24V OMROM</t>
  </si>
  <si>
    <t>CAVO 3X1,5</t>
  </si>
  <si>
    <t>TIMER MULTIF.12-240V</t>
  </si>
  <si>
    <t>MINIRELE' CIRCUITO STAMPATO 8A 12VCC</t>
  </si>
  <si>
    <t>ALIMENTATORE 30W-12V SLIM</t>
  </si>
  <si>
    <t>GEW</t>
  </si>
  <si>
    <t>INT.MAGN.DIF.C.1P+N C6 4,5KA AC0,03 2M</t>
  </si>
  <si>
    <t>STRISCIA LED 4W 2 MT 12V</t>
  </si>
  <si>
    <t>SPINA VIDEO BNC</t>
  </si>
  <si>
    <t>SPINA 12V</t>
  </si>
  <si>
    <t>NOV</t>
  </si>
  <si>
    <t>STRIP LED 14,4 W 5 MT</t>
  </si>
  <si>
    <t>ALI 75W 24V</t>
  </si>
  <si>
    <t>MATERIALE</t>
  </si>
  <si>
    <t>14.03.18</t>
  </si>
  <si>
    <t>VISTO LAVORI E PEZZI VIMAR</t>
  </si>
  <si>
    <t>20.09.18</t>
  </si>
  <si>
    <t>SCOLLEGATO IMPIANTO VIDEO</t>
  </si>
  <si>
    <t>27.09.18</t>
  </si>
  <si>
    <t>COLLEGATO POSTO ESTERNO NUOVO</t>
  </si>
  <si>
    <t>11.01.19</t>
  </si>
  <si>
    <t>PROVATO LED ESTERNI</t>
  </si>
  <si>
    <t>11.02.19</t>
  </si>
  <si>
    <t>COLLEGATO SENSORE  E LED</t>
  </si>
  <si>
    <t>11.03.19</t>
  </si>
  <si>
    <t>COLLEGATO INTERRUTTORE DI PROTEZIONE</t>
  </si>
  <si>
    <t>ORE X EURO 23,00 =</t>
  </si>
  <si>
    <t>TOTALE</t>
  </si>
  <si>
    <r>
      <t>data e ora del ritiro</t>
    </r>
    <r>
      <rPr>
        <sz val="10"/>
        <color theme="1"/>
        <rFont val="Calibri"/>
        <family val="2"/>
        <scheme val="minor"/>
      </rPr>
      <t xml:space="preserve"> ____11/02/2019 ORE 08,00________</t>
    </r>
  </si>
  <si>
    <t>N.   05 /2019__  del _01.04.2019</t>
  </si>
  <si>
    <t>DALLA ROSA ARMANDO</t>
  </si>
  <si>
    <t>VIA MONTE LUNGO 212</t>
  </si>
  <si>
    <t>ARCUGNANO</t>
  </si>
  <si>
    <t>MINI POMPA ALBATROS 15LT</t>
  </si>
  <si>
    <t>FILO 1,5 MM</t>
  </si>
  <si>
    <t>FILO 2,5 MM</t>
  </si>
  <si>
    <t>TUBO CORRUGATO</t>
  </si>
  <si>
    <t>TUBO 1/4</t>
  </si>
  <si>
    <t>TUBO 3/8</t>
  </si>
  <si>
    <t>LAVAGGIO AZOTO</t>
  </si>
  <si>
    <t>KIT GOMMINI</t>
  </si>
  <si>
    <t>SALDATURA RACCORDI</t>
  </si>
  <si>
    <t>MALTA/TASSELLI/VARIO</t>
  </si>
  <si>
    <t>materiale</t>
  </si>
  <si>
    <t>lavoro ore 18 x euro 22,00 =</t>
  </si>
  <si>
    <t>sconto</t>
  </si>
  <si>
    <t>totale</t>
  </si>
  <si>
    <t>18 ORE</t>
  </si>
  <si>
    <t>iva 10%</t>
  </si>
  <si>
    <t>X 22</t>
  </si>
  <si>
    <r>
      <t>data e ora del ritiro</t>
    </r>
    <r>
      <rPr>
        <sz val="10"/>
        <color theme="1"/>
        <rFont val="Calibri"/>
        <family val="2"/>
        <scheme val="minor"/>
      </rPr>
      <t xml:space="preserve"> ____01/04/2019 ORE 08,00________</t>
    </r>
  </si>
  <si>
    <r>
      <t>data e ora del ritiro</t>
    </r>
    <r>
      <rPr>
        <sz val="10"/>
        <color theme="1"/>
        <rFont val="Calibri"/>
        <family val="2"/>
        <scheme val="minor"/>
      </rPr>
      <t xml:space="preserve"> ____29/06/2017 ORE 08,00________</t>
    </r>
  </si>
  <si>
    <t>N.   06 /2019__  del _12 aprile 2019</t>
  </si>
  <si>
    <t>COSVIC SRL</t>
  </si>
  <si>
    <t>VIA BRESCIA 33</t>
  </si>
  <si>
    <t>TORRI DI QUARTESOLO VI</t>
  </si>
  <si>
    <t>PAL550564</t>
  </si>
  <si>
    <t>TELAIO FUNZIONALEMIS.4        TAIS CUBE</t>
  </si>
  <si>
    <t>PZ</t>
  </si>
  <si>
    <t>CWFG16RSG2.5B</t>
  </si>
  <si>
    <t>CAVO BUT.ANTIF.FG16OR16-0,6/1KV 5 G 2,5</t>
  </si>
  <si>
    <t>CWFG16R5G6B</t>
  </si>
  <si>
    <t>CAVO BUT.ANTIF.FG16OR16-0,6/1KV5G 6</t>
  </si>
  <si>
    <t>CWFG16R3GSB</t>
  </si>
  <si>
    <t>CAVO BUT.ANTIF.FG16OR16-0,6/1KV 3 G 6</t>
  </si>
  <si>
    <t>CVVFS17.4BLU</t>
  </si>
  <si>
    <t>CAVO ANTIFIAMMA FS17 I X 4 BLU</t>
  </si>
  <si>
    <t>ETNFAZ6C16.4</t>
  </si>
  <si>
    <t>INTERRUTTORE MAGN. 6KA4P "C' 16A</t>
  </si>
  <si>
    <t>FISFUR8X100T</t>
  </si>
  <si>
    <t>TASSELLO C/VITE SX100MM PROL.NYLON</t>
  </si>
  <si>
    <t>CWFG16R2XI.5</t>
  </si>
  <si>
    <t>CAVO BUT.ANTIF.FG16OR16-0,6/1KV2X 1,5</t>
  </si>
  <si>
    <t>GPI31X9CG71Z</t>
  </si>
  <si>
    <t>PIASTRA GIUNZIONE H75 ZINC.C/BULL.</t>
  </si>
  <si>
    <t>CWFG16R3G4B</t>
  </si>
  <si>
    <t>CAVO BUT.ANTIF.FG16OR16-0,6/1KV3G 4</t>
  </si>
  <si>
    <t>ERITDIOO.125A10</t>
  </si>
  <si>
    <t>RIPARTITORE 4P 100-I25A 10 USCITE</t>
  </si>
  <si>
    <t>HAGSBN463</t>
  </si>
  <si>
    <t>INTERRUTTORE N/AUT.4P 63A4M0D.</t>
  </si>
  <si>
    <t>HAGADM47OH</t>
  </si>
  <si>
    <t>INTERRUTTOREDIFF.MAGN.4P3OMAA2OA6KA</t>
  </si>
  <si>
    <t>HAGADP47OH</t>
  </si>
  <si>
    <t>INTERRUTTOREDIFF.MAGN.4P3OMAAC2OA6KA</t>
  </si>
  <si>
    <t>HAGADP475H</t>
  </si>
  <si>
    <t xml:space="preserve">INTERRUTTOREDIFF.MAGN.4P3OMAAC25A6KA </t>
  </si>
  <si>
    <t>HAGADC925H</t>
  </si>
  <si>
    <t>INTERRUTTORE DIFF.MAGN.IP+N 25A0,03A"C"</t>
  </si>
  <si>
    <t>HAGADP46OH</t>
  </si>
  <si>
    <t>INTERRUTTORE DIFF.MAGN.4P 3OMAAC 1OA6KA</t>
  </si>
  <si>
    <t>PH158.840</t>
  </si>
  <si>
    <t>LAMPADA FL.SUPER8O D26 58W BIANCA</t>
  </si>
  <si>
    <t>ZUC75003000</t>
  </si>
  <si>
    <t>STAFFA LB+</t>
  </si>
  <si>
    <t>ZUC75161001</t>
  </si>
  <si>
    <t>ALIMENTAZIONE DX LB+254</t>
  </si>
  <si>
    <t>PHJWTC12OCLED6OS</t>
  </si>
  <si>
    <t>PLAFONIERA LED 2X58W1840 PSU L1500</t>
  </si>
  <si>
    <t>CWFG16R2X6B</t>
  </si>
  <si>
    <t>CAVO BUT.ANTIF.FG16OR16-0,6I1KV2X 6</t>
  </si>
  <si>
    <t>ZUC70181002</t>
  </si>
  <si>
    <t>ALIMENTAZIONE TEST.SX IP40 LB402-404 *</t>
  </si>
  <si>
    <t>INTERRUTTORE DIFF.MAGN.4P 30MA AC 25A6KA</t>
  </si>
  <si>
    <t>HAGAFP475H</t>
  </si>
  <si>
    <t>DIFFERENZIALE  MAGN.4P 300MA 25A 6KAC *</t>
  </si>
  <si>
    <t>GWS39652</t>
  </si>
  <si>
    <t>QUADRO DIS.30X20X 4</t>
  </si>
  <si>
    <t>N.   17 /2019__  del _12 agosto 2019</t>
  </si>
  <si>
    <t>NMGA9P54732</t>
  </si>
  <si>
    <t>INTERRUTTORE MAGN. 3P+N 32A -C- 6000A</t>
  </si>
  <si>
    <t>NMGA9Y8174O</t>
  </si>
  <si>
    <t>BLOCCODIFF.3P+N4OA 0,3A -A-</t>
  </si>
  <si>
    <t>INTERRUTTORE DIFF.MAGN.4P 3OMA AC 25A6KA</t>
  </si>
  <si>
    <t>Pz</t>
  </si>
  <si>
    <t>VORNORDIKER16O.6</t>
  </si>
  <si>
    <t>VENTILATORE SOFFITTO D160/60"EVOLUT. Bl</t>
  </si>
  <si>
    <t>VORNORDIKER12O.4</t>
  </si>
  <si>
    <t>VENTILATORE SOFFITTO D120/48"EVOLUT. Bl</t>
  </si>
  <si>
    <t>VORSCRR5</t>
  </si>
  <si>
    <t>COMANDO DISTANZA 5 VELOCITA' REVERSIBILE</t>
  </si>
  <si>
    <t>CWFG16R3G1.5</t>
  </si>
  <si>
    <t>CAVO BUT.ANTIF.FG16OR16-0,6/1KV3G 1,5</t>
  </si>
  <si>
    <t>GEW42001</t>
  </si>
  <si>
    <t>QUADRETTO PAR. 200X150X 40</t>
  </si>
  <si>
    <t>GEW68003N</t>
  </si>
  <si>
    <t>GEW62227H</t>
  </si>
  <si>
    <t>PRESA CEE INC.HP 2P+T 16A 230V</t>
  </si>
  <si>
    <t>GEW62231H</t>
  </si>
  <si>
    <t>PRESA CEE INC.HP3P+T 16A400V</t>
  </si>
  <si>
    <t>CCC07306M</t>
  </si>
  <si>
    <t>CORDA FS17 1X1,5 Nero</t>
  </si>
  <si>
    <t>PHI6114B</t>
  </si>
  <si>
    <t>MASTER TL-D Super 80 18W/840 1SL/25</t>
  </si>
  <si>
    <r>
      <t>data e ora del ritiro</t>
    </r>
    <r>
      <rPr>
        <sz val="10"/>
        <color theme="1"/>
        <rFont val="Calibri"/>
        <family val="2"/>
        <scheme val="minor"/>
      </rPr>
      <t xml:space="preserve"> ____12/04/2019 ORE 08,00________</t>
    </r>
  </si>
  <si>
    <t>quadro officina</t>
  </si>
  <si>
    <t>quadro generale linee utenze</t>
  </si>
  <si>
    <t>quadro generale linea QZN</t>
  </si>
  <si>
    <t>quadro generale linea QPP</t>
  </si>
  <si>
    <t>quadro officina troncatrice</t>
  </si>
  <si>
    <t>quadro officina clima</t>
  </si>
  <si>
    <t>quadro officina prese</t>
  </si>
  <si>
    <t>quadro officina luci</t>
  </si>
  <si>
    <t>quadro officina prese torni</t>
  </si>
  <si>
    <t>quadro officina generale</t>
  </si>
  <si>
    <t>quadro generale linea off</t>
  </si>
  <si>
    <t>mt</t>
  </si>
  <si>
    <t>QUADRO IP65 4 FLANGE BIPRESE 16132A</t>
  </si>
  <si>
    <t>STARTER</t>
  </si>
  <si>
    <t>INTERR. C10 CLASSE A 0,03 1 MD</t>
  </si>
  <si>
    <t>SIEMENS</t>
  </si>
  <si>
    <t>TASSELLI 10</t>
  </si>
  <si>
    <t>CATENA</t>
  </si>
  <si>
    <t>LAMPADA EMERGENZA 24W 600 LUMEN IP65</t>
  </si>
  <si>
    <t>LAMPADA EMERGENZA 11W DA INCASSO</t>
  </si>
  <si>
    <t>OVA</t>
  </si>
  <si>
    <t>LAMPADA EMERGENZA 24W 300 LUMEN IP65</t>
  </si>
  <si>
    <t>TUBO D16 + RACCORDI</t>
  </si>
  <si>
    <t>SCATOLA 10X10 + 2 TUBO SCATOLA</t>
  </si>
  <si>
    <t>TUBO SCATOLA D25</t>
  </si>
  <si>
    <t>TUBO D25</t>
  </si>
  <si>
    <t>FILO 6 MM2</t>
  </si>
  <si>
    <t>FILO 4 MM2</t>
  </si>
  <si>
    <t>CLIPS - VITI - MORSETTI</t>
  </si>
  <si>
    <t>PG16</t>
  </si>
  <si>
    <t>PG21</t>
  </si>
  <si>
    <t>SCATOLA 15X13 + 4 PG</t>
  </si>
  <si>
    <t>VIM</t>
  </si>
  <si>
    <t>PLANA</t>
  </si>
  <si>
    <t>SCATOLA 3P + 3 INTERRUTTORI</t>
  </si>
  <si>
    <t>GUAINA D16 + 6 RACCORDI</t>
  </si>
  <si>
    <t>SUPPORTO 3P+ PLACCA</t>
  </si>
  <si>
    <t>SCHUKO</t>
  </si>
  <si>
    <t>BIPRESE</t>
  </si>
  <si>
    <t>FILO 2,5 MM2</t>
  </si>
  <si>
    <t>BOLLA 17</t>
  </si>
  <si>
    <t>BOLLA 6</t>
  </si>
  <si>
    <t>30.08.18</t>
  </si>
  <si>
    <t>FLANGE QUADRO OFFICINA</t>
  </si>
  <si>
    <t>13.09.18</t>
  </si>
  <si>
    <t>CAVI E QUADRI PRESE</t>
  </si>
  <si>
    <t>14.09.18</t>
  </si>
  <si>
    <t>24.09.18</t>
  </si>
  <si>
    <t>CANALA E QUADRI</t>
  </si>
  <si>
    <t>25.09.18</t>
  </si>
  <si>
    <t>COLLEGATO LINEE</t>
  </si>
  <si>
    <t>17.10.18</t>
  </si>
  <si>
    <t>SCOLLEGATO BLINDO</t>
  </si>
  <si>
    <t>19.10.18</t>
  </si>
  <si>
    <t>SOSTITUITO LUCI ZONA OFFICINA</t>
  </si>
  <si>
    <t>22.10.18</t>
  </si>
  <si>
    <t>SPOSTATO LUCI E BLINDO</t>
  </si>
  <si>
    <t>23.10.18</t>
  </si>
  <si>
    <t>07.11.18</t>
  </si>
  <si>
    <t>COLLEGATO ROBUR E CANALA</t>
  </si>
  <si>
    <t>19.11.18</t>
  </si>
  <si>
    <t>QUADRO OFFICINA-LUCE TRAPANI-LINEA CLIMA</t>
  </si>
  <si>
    <t>22.11.18</t>
  </si>
  <si>
    <t>VISTO MODIFICHE LINEE</t>
  </si>
  <si>
    <t>28.11.18</t>
  </si>
  <si>
    <t>LINEA QUADRO ZONA NUOVA-LINEA MENSA</t>
  </si>
  <si>
    <t>29.11.18</t>
  </si>
  <si>
    <t>LINEA QUADRO BANCO</t>
  </si>
  <si>
    <t>09.01.19</t>
  </si>
  <si>
    <t>PREPARATO PULSANTIERE</t>
  </si>
  <si>
    <t>10.01.19</t>
  </si>
  <si>
    <t>LUCI</t>
  </si>
  <si>
    <t>29.01.19</t>
  </si>
  <si>
    <t>PULSANTIERE</t>
  </si>
  <si>
    <t>01.02.19</t>
  </si>
  <si>
    <t>TOLTO QUADRO OFFICINA</t>
  </si>
  <si>
    <t>12.03.19</t>
  </si>
  <si>
    <t>RIMONTATO QUADRI</t>
  </si>
  <si>
    <t>13.03.19</t>
  </si>
  <si>
    <t>LAMPADA SPOGLIATOIO</t>
  </si>
  <si>
    <t>08.04.19</t>
  </si>
  <si>
    <t>SPOSTATO TRONCATRICE</t>
  </si>
  <si>
    <t>12.04.19</t>
  </si>
  <si>
    <t>GUASTO LINEA E QUADRO MACCHINA</t>
  </si>
  <si>
    <t>03.06.19</t>
  </si>
  <si>
    <t>COLLEGATO QUADRO MACCHINA</t>
  </si>
  <si>
    <t>03.07.19</t>
  </si>
  <si>
    <t>VENTOLE</t>
  </si>
  <si>
    <t>15.07.19</t>
  </si>
  <si>
    <t>18.07.19</t>
  </si>
  <si>
    <t>19.07.19</t>
  </si>
  <si>
    <t>QUADRO PRESE OFFICINA</t>
  </si>
  <si>
    <t>23.07.19</t>
  </si>
  <si>
    <t>LAMPADA OFFICINA</t>
  </si>
  <si>
    <t>30.08.19</t>
  </si>
  <si>
    <t>GUASTO QUADRO RIUNIONI</t>
  </si>
  <si>
    <t>QUADRO GENERALE</t>
  </si>
  <si>
    <t>30.07.19</t>
  </si>
  <si>
    <t>12.08.19</t>
  </si>
  <si>
    <t>EMERGENZE</t>
  </si>
  <si>
    <t>02.09.19</t>
  </si>
  <si>
    <t>EMERGENZA UFFICIO</t>
  </si>
  <si>
    <t>ORE</t>
  </si>
  <si>
    <t>X EURO 23,00 =</t>
  </si>
  <si>
    <t>BOLLA N. 17</t>
  </si>
  <si>
    <t>BOLLA N. 6</t>
  </si>
  <si>
    <t>ACCONTO IN FATTURA N. 17 DEL 24.08.18</t>
  </si>
  <si>
    <t>FATTURA n.10/2019</t>
  </si>
  <si>
    <r>
      <t>causale del trasporto __</t>
    </r>
    <r>
      <rPr>
        <u/>
        <sz val="10"/>
        <rFont val="Arial"/>
        <family val="2"/>
      </rPr>
      <t>INSTALLAZIONE</t>
    </r>
    <r>
      <rPr>
        <i/>
        <sz val="10"/>
        <rFont val="Arial"/>
        <family val="2"/>
      </rPr>
      <t>__</t>
    </r>
  </si>
  <si>
    <t>13.06.18</t>
  </si>
  <si>
    <t>GEW42201</t>
  </si>
  <si>
    <t>CENTRALINO STAGNO PIEMERG.C/PULS.ILLUM.</t>
  </si>
  <si>
    <t>20.02.19</t>
  </si>
  <si>
    <t>CUUCORDA35</t>
  </si>
  <si>
    <t>CORDA RAME COTTO  35 MMQ  7 FILI</t>
  </si>
  <si>
    <t>KG</t>
  </si>
  <si>
    <t>03.04.19</t>
  </si>
  <si>
    <t>CWFG16R4X6B</t>
  </si>
  <si>
    <t>CAVO BUT.ANTIF.FG16ORI6-0,6/1KV4X 6</t>
  </si>
  <si>
    <t>M</t>
  </si>
  <si>
    <t>CWFG16R4X1OB</t>
  </si>
  <si>
    <t>CAVO BUT.ANTIF.FG16OR16-0,6/1KV4X 10</t>
  </si>
  <si>
    <t>CWFG16R4XI6B</t>
  </si>
  <si>
    <t>CAVO BUT.ANTIF.FG16OR16-0,6/1KV4X 16</t>
  </si>
  <si>
    <t>CBQPM2O6O</t>
  </si>
  <si>
    <t>PANNELLO24MOD.PDMTGUIDADINESUPP. *</t>
  </si>
  <si>
    <t>CBQPDMT146.60.20</t>
  </si>
  <si>
    <t>CASSETTA MODULARE 1460X600X200 *</t>
  </si>
  <si>
    <t>GPI31C3C100X</t>
  </si>
  <si>
    <t>CANALE 100X75X3000 INOX</t>
  </si>
  <si>
    <t>GPI31AMC100X</t>
  </si>
  <si>
    <t>CURVA SALITA 90G 1075 INOX C/COP.</t>
  </si>
  <si>
    <t>GPI31AIC100X</t>
  </si>
  <si>
    <t>CURVA PIANA 90G 100X75 INOX C/COP.</t>
  </si>
  <si>
    <t>GPI31X9CC72Z</t>
  </si>
  <si>
    <t>TESTATACHIUSURA100X7SZINC.</t>
  </si>
  <si>
    <t>GPI31AXC100Z</t>
  </si>
  <si>
    <t>DERIVAZIONEDISC."T"100X75ZINC.C/COP</t>
  </si>
  <si>
    <t>GPI31AMC100Z</t>
  </si>
  <si>
    <t>CURVASALITA 9OG100X75ZINC.C/COP</t>
  </si>
  <si>
    <t>GP1349013</t>
  </si>
  <si>
    <t xml:space="preserve">MENSOLA G4 L150 ZINC. </t>
  </si>
  <si>
    <t>GPI3IC3C100Z</t>
  </si>
  <si>
    <t xml:space="preserve">CANALE 100X75X3000 ZINC. </t>
  </si>
  <si>
    <t>GPI3IAIC100Z</t>
  </si>
  <si>
    <t>CURVA PIANA 90G 100X 75 ZINC. C/COP</t>
  </si>
  <si>
    <t>GPI31AGC100Z</t>
  </si>
  <si>
    <t>CURVA SALITA DX 90G 100X75 ZINC. C/COP</t>
  </si>
  <si>
    <t>GPI31AYC100Z</t>
  </si>
  <si>
    <t>CURVA SX VAR/PIA.90G 100X 75 ZINC. C/COP</t>
  </si>
  <si>
    <t>GPI31ARC100Z</t>
  </si>
  <si>
    <t>CURVA DISCESA 30G bOX 75 ZINC. C/COP</t>
  </si>
  <si>
    <t>GPI31AEC100Z</t>
  </si>
  <si>
    <t>CURVA SALITA 30G bOX 75 ZINC. C/COP</t>
  </si>
  <si>
    <t>10.04.19</t>
  </si>
  <si>
    <t>GPI31AIC100Z</t>
  </si>
  <si>
    <t>CURVA PIANA 90G 100X75 ZINC. C/COP</t>
  </si>
  <si>
    <t>GPI31AQC100Z</t>
  </si>
  <si>
    <t>CURVADISCESA 45G100X75ZINC.C/COP</t>
  </si>
  <si>
    <t>P7</t>
  </si>
  <si>
    <t>GPI31ANC100Z</t>
  </si>
  <si>
    <t>CURVASALITA 45G100X7571NC.C/COP</t>
  </si>
  <si>
    <t>11.04.19</t>
  </si>
  <si>
    <t>CWFG16R4X1.5B</t>
  </si>
  <si>
    <t>CAVO BUT.ANTIF.FG16OR16-0,6I1KV4X 1,5</t>
  </si>
  <si>
    <t>GPI31L39100Z</t>
  </si>
  <si>
    <t xml:space="preserve">COPERCHIO 100X3000 PICANALE ZINC. </t>
  </si>
  <si>
    <t>16.04.19</t>
  </si>
  <si>
    <t>GPI31AJC100Z</t>
  </si>
  <si>
    <t>CURVA PIANA 45G 1075 ZINC. C/COP</t>
  </si>
  <si>
    <t>17.04.19</t>
  </si>
  <si>
    <t>HAGMCA425</t>
  </si>
  <si>
    <t>INTERRUTTORE MAGN.     4P   25A "C"  6KA</t>
  </si>
  <si>
    <t>HAGBF426N</t>
  </si>
  <si>
    <t>BLOCCO DIFFERENZIALE 4P &lt;25A 0,3A  "AC"</t>
  </si>
  <si>
    <t>LEG04888</t>
  </si>
  <si>
    <t>MORSETTIERA PROTETTA  4P 125A  8MOD.</t>
  </si>
  <si>
    <t xml:space="preserve">PZ                   </t>
  </si>
  <si>
    <t>ETNZELR230</t>
  </si>
  <si>
    <t>LAMPADA SEGNAL.1LED ROSSO 230VAC</t>
  </si>
  <si>
    <t>ETNFRBM6C25.1NO0</t>
  </si>
  <si>
    <t>ETNFAZ6C63.4</t>
  </si>
  <si>
    <t>INTERRUTTORE MAGN.6KA 4P "C" 63A</t>
  </si>
  <si>
    <t>CW FG16R5G48</t>
  </si>
  <si>
    <t>CAVO BUT.ANTIF.FG16OR16-0,6/1KV 5 G  4</t>
  </si>
  <si>
    <t xml:space="preserve">M                   </t>
  </si>
  <si>
    <t>CW FG16R5G68</t>
  </si>
  <si>
    <t>CAVO BUT.ANTIF.FG16OR16-0,6/1KV 5 G  6</t>
  </si>
  <si>
    <t xml:space="preserve">PZ                 </t>
  </si>
  <si>
    <t>GPl31X99J99Z</t>
  </si>
  <si>
    <t>PIASTRINA P/FISSAGGIO CAVI ZINC.</t>
  </si>
  <si>
    <t>QTCPREPG21CD</t>
  </si>
  <si>
    <t>PRESSACAVO PG21 C/DADO              CAD.</t>
  </si>
  <si>
    <t>QTCPREPG16CD</t>
  </si>
  <si>
    <t>PRESSACAVO PG16 C/DADO              CAD.</t>
  </si>
  <si>
    <t>GEW20246</t>
  </si>
  <si>
    <t>PRESA 2X16A+T       UNEL       BIVALENTE</t>
  </si>
  <si>
    <t>GPl31AMC100Z</t>
  </si>
  <si>
    <t>CURVA SALITA     90G 100X 75 ZINC. C/COP</t>
  </si>
  <si>
    <t>GPl31X9CL72Z</t>
  </si>
  <si>
    <t>FLANGIA P/ATT.QUADRO100X 75 ZINC. C/BUL</t>
  </si>
  <si>
    <t>19.04.19</t>
  </si>
  <si>
    <t>ETNIS63.4</t>
  </si>
  <si>
    <t>INTERRUTTORE DI MANOVRA SEZ.4P 63A</t>
  </si>
  <si>
    <t>ETNZSH3N</t>
  </si>
  <si>
    <t>ETNFBSMV63.4.03S</t>
  </si>
  <si>
    <t>BLOCCO DIFF. 63A4P 03-S</t>
  </si>
  <si>
    <t>ETNZUSA23O</t>
  </si>
  <si>
    <t>BOBINA DI MINIMA TENSIONE 230V</t>
  </si>
  <si>
    <t>GEW27401</t>
  </si>
  <si>
    <t xml:space="preserve">CALOTTA IP55 2POSTI </t>
  </si>
  <si>
    <t>24.04.19</t>
  </si>
  <si>
    <t>LEG04882</t>
  </si>
  <si>
    <t>MORSETTIERA PROTETTA 2P 125A 8MOD.</t>
  </si>
  <si>
    <t>ETNZSH1 N</t>
  </si>
  <si>
    <t>ETNFRBM6C16.1 NO3</t>
  </si>
  <si>
    <t>INTERRUTTORE DIFF. 1N C16 6KA 03</t>
  </si>
  <si>
    <t>ETNFAZ6C25.4</t>
  </si>
  <si>
    <t>INTERRUTTORE MAGN. 6KA 4P "C" 25A</t>
  </si>
  <si>
    <t>ETNFAZ6C32.4</t>
  </si>
  <si>
    <t>INTERRUTTORE MAGN. 6KA 4P "C" 32A</t>
  </si>
  <si>
    <t>ETNFBSMV4O.4.003</t>
  </si>
  <si>
    <t>BLOCCO DIFF. 40A 4P 003</t>
  </si>
  <si>
    <t>ETNFBSMV4O.4.03</t>
  </si>
  <si>
    <t>BLOCCO DIFF. 40A 4P 03</t>
  </si>
  <si>
    <t>ETNFAZPNC1O.1 N</t>
  </si>
  <si>
    <t>ETNFAZPNC6.1 N</t>
  </si>
  <si>
    <t>GEW68008N</t>
  </si>
  <si>
    <t xml:space="preserve">QUADRO IP65 510X320X135 14MOD.PI6PRESE </t>
  </si>
  <si>
    <t>30.04.19</t>
  </si>
  <si>
    <t>INTERRUTTORE MAGN. 6KA 4P "C" 16A</t>
  </si>
  <si>
    <t>CVVFG16RSG4B</t>
  </si>
  <si>
    <t>CAVO BUT.ANTIF.FG16OR16-0,6/1KV 5 G 4</t>
  </si>
  <si>
    <t>CAVO BUT.ANTIF.FG16OR16-0,6/1KV4X 1,5</t>
  </si>
  <si>
    <t>CWFG16RSG1.5B</t>
  </si>
  <si>
    <t>CAVO BUT.ANTIF.FG16OR16-0,6/1KV5G 1,5</t>
  </si>
  <si>
    <t>CAVO BUT.ANTIF.FG16OR16-0,6/1KV5G 2,5</t>
  </si>
  <si>
    <t>10.05.19</t>
  </si>
  <si>
    <t>SFE10343</t>
  </si>
  <si>
    <t>CENTRALINO PAR. 2 FILE 36MOD. IP65</t>
  </si>
  <si>
    <t>03.05.19</t>
  </si>
  <si>
    <t>CEB2339</t>
  </si>
  <si>
    <t>MORSETTO BIFILARE 2 BULLONI SEZ.35-7OMMQ</t>
  </si>
  <si>
    <t>CEB2336</t>
  </si>
  <si>
    <t>MORSETTO BIFILARE 2 BULLONI SEZ.16-5OMMQ</t>
  </si>
  <si>
    <t>CEB2158</t>
  </si>
  <si>
    <t>CEB2156</t>
  </si>
  <si>
    <t>CAPICORDAAMORS.2 BULL.STAND. SEZ.25MMQ</t>
  </si>
  <si>
    <t>CEBANE3M6</t>
  </si>
  <si>
    <t>CAPICORDA PREIS.TUBO SEZ. 16 D6</t>
  </si>
  <si>
    <t>ABBOT80F4C</t>
  </si>
  <si>
    <t>SEZIONATORE 4P 80A FUNZ.1-0-2</t>
  </si>
  <si>
    <t>ETNFBSMV40.40.05</t>
  </si>
  <si>
    <t>BLOCCO DIFF. 40A4P 05</t>
  </si>
  <si>
    <t>ETNFAZ6C2.04</t>
  </si>
  <si>
    <t>INTERRUTTORE MAGN. 6KA 4P "C" 20A</t>
  </si>
  <si>
    <t>ETNFAZ6C40.4</t>
  </si>
  <si>
    <t>INTERRUTTORE MAGN. 6KA 4P "C" 40A</t>
  </si>
  <si>
    <t>22.05.19</t>
  </si>
  <si>
    <t>ABBOHBS9</t>
  </si>
  <si>
    <t>MANIGLIA DIRETTA NERA P/SEZION.0T63125FC *</t>
  </si>
  <si>
    <t>ETNFRBM6C1O.3NO3</t>
  </si>
  <si>
    <t>INTERRUTTORE MAGN.DIFF.4P 10A C 0,300A *</t>
  </si>
  <si>
    <t>ETNFRBM6C1O.1N00</t>
  </si>
  <si>
    <t>INTERRUTTORE MAGN.DIFF.1N C1O6KA 003</t>
  </si>
  <si>
    <t>BTIE9OFP</t>
  </si>
  <si>
    <t>MOSTRINA COPRIFORO 24 MODULI DIN</t>
  </si>
  <si>
    <t>BTIE8OFP</t>
  </si>
  <si>
    <t>FALSO POLO P/CENTRALINO STECCA 9MM</t>
  </si>
  <si>
    <t>24.05.19</t>
  </si>
  <si>
    <t>SAT3110251</t>
  </si>
  <si>
    <t>SAT3110252</t>
  </si>
  <si>
    <t>MORSETTO TERMINALE DOPPIO 8-10</t>
  </si>
  <si>
    <t>11.06.19</t>
  </si>
  <si>
    <t>QUADRO IP654 FLANGE P/PRESE 16/32A</t>
  </si>
  <si>
    <t>TEJGV2MEOS</t>
  </si>
  <si>
    <t>SALVAMOTORE MAGN. 0,63-lA</t>
  </si>
  <si>
    <t>13.06.19</t>
  </si>
  <si>
    <t>CALOTTA IP55 2POSTI</t>
  </si>
  <si>
    <t>PRESA 2X16A+T UNEL BIVALENTE</t>
  </si>
  <si>
    <t>GEW44204</t>
  </si>
  <si>
    <t>SCATOLA IP56 100X100X5O</t>
  </si>
  <si>
    <t>OSRHQITSE7ONDLN</t>
  </si>
  <si>
    <t>LAMPADA SCARICA JM RX7S 70W TUB.BIANCA</t>
  </si>
  <si>
    <t>GWS07054K</t>
  </si>
  <si>
    <t>PR.INC.10GR HP IP67 3P+N+T 16A 400V 6H</t>
  </si>
  <si>
    <t>GWS06986W</t>
  </si>
  <si>
    <t>PR.INC.10GR HP IP67 2P+T 16A 230V 6H</t>
  </si>
  <si>
    <t>GWS06972N</t>
  </si>
  <si>
    <t>CALOTTA STAGNA PORT. RIGIDA 2 POSTI IP65</t>
  </si>
  <si>
    <t>GWS0414Q</t>
  </si>
  <si>
    <t>PRESA 2P+T 16A UNIVER.</t>
  </si>
  <si>
    <t>pulsante emergenza</t>
  </si>
  <si>
    <t>impianto terra</t>
  </si>
  <si>
    <t>linea quadro piazzale</t>
  </si>
  <si>
    <t>linea palco</t>
  </si>
  <si>
    <t>linea al contatore</t>
  </si>
  <si>
    <t>quadro generale sagra</t>
  </si>
  <si>
    <t>canala esterna</t>
  </si>
  <si>
    <t>INTERRUTTORE DIFF. 1N C25 6KA 003A</t>
  </si>
  <si>
    <t>pulsante sgancio</t>
  </si>
  <si>
    <t>linea quadro camino</t>
  </si>
  <si>
    <t>linea macchina caffè</t>
  </si>
  <si>
    <t>generale quadro sagra</t>
  </si>
  <si>
    <t>generale sagra q.contatori</t>
  </si>
  <si>
    <t>per terra q.generale</t>
  </si>
  <si>
    <t>INTERR.MAGN. 4X16 0,03 GEWISS</t>
  </si>
  <si>
    <t>prese banco birra</t>
  </si>
  <si>
    <t>linee cucina</t>
  </si>
  <si>
    <t>quadro generale</t>
  </si>
  <si>
    <t>linea cella q.gen</t>
  </si>
  <si>
    <t>INTERRUTTORE MAGN.6KA 1N 1MOD.1OA C</t>
  </si>
  <si>
    <t>INTERRUTTORE MAGN.6KA 1N 1MOD.6A C</t>
  </si>
  <si>
    <t>linea luci esterne q.gen</t>
  </si>
  <si>
    <t>15.11.18</t>
  </si>
  <si>
    <t>HAGESC42S</t>
  </si>
  <si>
    <t>CONTATTORE ECO 25A 4NA BOB.23OVCA</t>
  </si>
  <si>
    <t>INTERR.SEZION. 2X25A</t>
  </si>
  <si>
    <t>quadro prese piazzale</t>
  </si>
  <si>
    <t>quadro prese camino</t>
  </si>
  <si>
    <t>INTERRUTTORE + COPRIFORO</t>
  </si>
  <si>
    <t>GEWISS</t>
  </si>
  <si>
    <t>quadro piazzale</t>
  </si>
  <si>
    <t>QUADRO 4MD STAGNO</t>
  </si>
  <si>
    <t>BOCCHIOTTI</t>
  </si>
  <si>
    <t>INTERR. MAGN. 4X25</t>
  </si>
  <si>
    <t>quadro piazzale palco</t>
  </si>
  <si>
    <t>pz</t>
  </si>
  <si>
    <t>INTERR.MAG. C16 1P+N</t>
  </si>
  <si>
    <t>TUBO D20</t>
  </si>
  <si>
    <t>CURVA D20</t>
  </si>
  <si>
    <t>TUBO SCATOLA D20</t>
  </si>
  <si>
    <t>SPINA</t>
  </si>
  <si>
    <t>fari esterni</t>
  </si>
  <si>
    <t>MORSETTO A PETTINE</t>
  </si>
  <si>
    <t xml:space="preserve">linea quadro camino </t>
  </si>
  <si>
    <t>INTERRUTTORE MAGN.4X32 ABB</t>
  </si>
  <si>
    <t>generale quadro camino</t>
  </si>
  <si>
    <t>INTERRUTT.MAGN. 3X10</t>
  </si>
  <si>
    <t>motore</t>
  </si>
  <si>
    <t>CAVO GV 1X16 MM2</t>
  </si>
  <si>
    <t>CAVO 3X 1,5 MM FG16</t>
  </si>
  <si>
    <t>BARRA DI TERRA EQUIPOTENZIALE</t>
  </si>
  <si>
    <t>quadro prese frighi</t>
  </si>
  <si>
    <t>QUADRO PRESE 2 CALOTTE</t>
  </si>
  <si>
    <t>INTERR.MAGNET.2X16A</t>
  </si>
  <si>
    <t>SCATOLE 30X20</t>
  </si>
  <si>
    <t xml:space="preserve">TASSELLI - MORSETTI  </t>
  </si>
  <si>
    <t>PORTAFUSIBILE SEZ. 10,3X38 1P+N   + FUSIBILI</t>
  </si>
  <si>
    <t>PORTAFUSIBILE SEZ. 10,3X38 3P+N + FUSIBILI</t>
  </si>
  <si>
    <t>EQUIPOTENZIALE DI TERRA</t>
  </si>
  <si>
    <t>quadro contatori</t>
  </si>
  <si>
    <t>CAPICORDAA4 BULLONI STANDARD SEZ.5OMMQ</t>
  </si>
  <si>
    <t>generale chiesa</t>
  </si>
  <si>
    <t>linea campane</t>
  </si>
  <si>
    <t>linea wifi campanile</t>
  </si>
  <si>
    <t>INTERR.MAGN.2X10 0,003</t>
  </si>
  <si>
    <t>riscaldamento</t>
  </si>
  <si>
    <t>INTERRUTTORE 2X25 0,003 HAG</t>
  </si>
  <si>
    <t>prese</t>
  </si>
  <si>
    <t>INTERR.MAGN. 16A 1+N</t>
  </si>
  <si>
    <t xml:space="preserve">quadro </t>
  </si>
  <si>
    <t>quadro</t>
  </si>
  <si>
    <t>linea organo</t>
  </si>
  <si>
    <t>FILO DI CABLAGGIO</t>
  </si>
  <si>
    <t>morsetto di terra ecuipotenziale su quadro</t>
  </si>
  <si>
    <t>21.05.19</t>
  </si>
  <si>
    <t>29.05.19</t>
  </si>
  <si>
    <t>controllo impianto canonica</t>
  </si>
  <si>
    <t>07.05.19</t>
  </si>
  <si>
    <t>progetto -dichiarazione</t>
  </si>
  <si>
    <t>RIEPILOGO MATERIALE:</t>
  </si>
  <si>
    <t>RIEPILOGO LAVORI:</t>
  </si>
  <si>
    <r>
      <t xml:space="preserve">BO.MA.LUX </t>
    </r>
    <r>
      <rPr>
        <sz val="9"/>
        <rFont val="Times New Roman"/>
        <family val="1"/>
      </rPr>
      <t>di BONATO MATTEO</t>
    </r>
  </si>
  <si>
    <r>
      <t>causale del trasporto _____</t>
    </r>
    <r>
      <rPr>
        <u/>
        <sz val="9"/>
        <rFont val="Arial"/>
        <family val="2"/>
      </rPr>
      <t>INSTALLAZIONE</t>
    </r>
    <r>
      <rPr>
        <i/>
        <sz val="9"/>
        <rFont val="Arial"/>
        <family val="2"/>
      </rPr>
      <t>__</t>
    </r>
  </si>
  <si>
    <r>
      <t>aspetto esteriore dei beni</t>
    </r>
    <r>
      <rPr>
        <sz val="9"/>
        <color theme="1"/>
        <rFont val="Calibri"/>
        <family val="2"/>
        <scheme val="minor"/>
      </rPr>
      <t xml:space="preserve"> ___</t>
    </r>
    <r>
      <rPr>
        <u/>
        <sz val="9"/>
        <rFont val="Arial"/>
        <family val="2"/>
      </rPr>
      <t>a vista</t>
    </r>
    <r>
      <rPr>
        <sz val="9"/>
        <color theme="1"/>
        <rFont val="Calibri"/>
        <family val="2"/>
        <scheme val="minor"/>
      </rPr>
      <t>_______</t>
    </r>
  </si>
  <si>
    <r>
      <t>consegna o inizio trasporto a mezzo</t>
    </r>
    <r>
      <rPr>
        <sz val="9"/>
        <color theme="1"/>
        <rFont val="Calibri"/>
        <family val="2"/>
        <scheme val="minor"/>
      </rPr>
      <t xml:space="preserve"> ___</t>
    </r>
    <r>
      <rPr>
        <u/>
        <sz val="9"/>
        <rFont val="Arial"/>
        <family val="2"/>
      </rPr>
      <t>cedente</t>
    </r>
    <r>
      <rPr>
        <sz val="9"/>
        <color theme="1"/>
        <rFont val="Calibri"/>
        <family val="2"/>
        <scheme val="minor"/>
      </rPr>
      <t>__</t>
    </r>
  </si>
  <si>
    <r>
      <t>data e ora del ritiro</t>
    </r>
    <r>
      <rPr>
        <sz val="9"/>
        <color theme="1"/>
        <rFont val="Calibri"/>
        <family val="2"/>
        <scheme val="minor"/>
      </rPr>
      <t xml:space="preserve"> ____12/08/2019 ORE 08,00________</t>
    </r>
  </si>
  <si>
    <t>13.02.19</t>
  </si>
  <si>
    <t>VISTO PASSAGGI E TUBAZIONI</t>
  </si>
  <si>
    <t>PORTATO MATERIALI</t>
  </si>
  <si>
    <t>CANALA</t>
  </si>
  <si>
    <t>15.04.19</t>
  </si>
  <si>
    <t xml:space="preserve">CAVI </t>
  </si>
  <si>
    <t>CANALA E CAVI</t>
  </si>
  <si>
    <t>CANALA E TUBI</t>
  </si>
  <si>
    <t>23.04.19</t>
  </si>
  <si>
    <t>QUADRO</t>
  </si>
  <si>
    <t>29.04.19</t>
  </si>
  <si>
    <t>COLLEGATO QUADRI</t>
  </si>
  <si>
    <t>CAVI QUADRO</t>
  </si>
  <si>
    <t>02.05.19</t>
  </si>
  <si>
    <t>PRESE E PULSANTE SGANCIO</t>
  </si>
  <si>
    <t>QUADRO CAMINO E TERRA</t>
  </si>
  <si>
    <t>06.05.19</t>
  </si>
  <si>
    <t>COPERCHIO CANALA E QUADRO FARO</t>
  </si>
  <si>
    <t xml:space="preserve">QUADRO CAMINO  </t>
  </si>
  <si>
    <t>20.05.19</t>
  </si>
  <si>
    <t>SISTEMATO CELLA-PRESA PALCO E LUCE CELLA</t>
  </si>
  <si>
    <t>12.06.19</t>
  </si>
  <si>
    <t>FARI CAMPO-QUADRO CAMINO</t>
  </si>
  <si>
    <t>QUADRO CAMINO-MOTORE-FARI</t>
  </si>
  <si>
    <t>15.06.19</t>
  </si>
  <si>
    <t>MODIFICA INTERRUTTORE PER FRIGGITRICE</t>
  </si>
  <si>
    <t>TOTALE ORE</t>
  </si>
  <si>
    <t>COSTO UNITARIO</t>
  </si>
  <si>
    <t>A LORO +</t>
  </si>
  <si>
    <t>QUANTITA'</t>
  </si>
  <si>
    <t>DESCRIZIONE</t>
  </si>
  <si>
    <t>CODICE</t>
  </si>
  <si>
    <t>LAVORO:</t>
  </si>
  <si>
    <t>LAVORI QUADRO CONTATORI</t>
  </si>
  <si>
    <t>RIEPILOGO:</t>
  </si>
  <si>
    <t>LAVORI SAGRA</t>
  </si>
  <si>
    <t>TOTALE LAVORO SAGRA</t>
  </si>
  <si>
    <t>LAVORO SAGRA:</t>
  </si>
  <si>
    <t>X € 22,00=</t>
  </si>
  <si>
    <t>TOTALE LAVORO CONTATORI</t>
  </si>
  <si>
    <t>+IVA</t>
  </si>
  <si>
    <t>sistemato interruttori quadro</t>
  </si>
  <si>
    <t>aperto quadri sistemato linee</t>
  </si>
  <si>
    <t>30.4.19</t>
  </si>
  <si>
    <t>GP131L39100X</t>
  </si>
  <si>
    <t>COPERCHIO 100X3000 P/CANALE INOX</t>
  </si>
  <si>
    <t>27.04.18</t>
  </si>
  <si>
    <t>FILI</t>
  </si>
  <si>
    <t>18.09.18</t>
  </si>
  <si>
    <t>CANCELLO</t>
  </si>
  <si>
    <t>MATERIALE:</t>
  </si>
  <si>
    <t>TOTALE CANCELLO</t>
  </si>
  <si>
    <t>MNVNXL15O</t>
  </si>
  <si>
    <t>LAMPADA EMERG.NEXILITE 11W 1SOLM SE 1H</t>
  </si>
  <si>
    <t>FZ</t>
  </si>
  <si>
    <t>VCA9794.091</t>
  </si>
  <si>
    <t>STAFFE PREMONTATE UNIV.C/LIVELLA CP</t>
  </si>
  <si>
    <t>SMSAR12NXFHBWKF'</t>
  </si>
  <si>
    <t>UNITA' INT NEW STYLE PLUS R32/R410 3,5KW</t>
  </si>
  <si>
    <t>SMSAR1 2NXFHBWK)(</t>
  </si>
  <si>
    <t>UNITA' EST NEW STYLE PLUS R32 3,5KW</t>
  </si>
  <si>
    <t>07.06.19</t>
  </si>
  <si>
    <t>GUASTO FARO</t>
  </si>
  <si>
    <t>31.07.19</t>
  </si>
  <si>
    <t>CLIMA</t>
  </si>
  <si>
    <t>TUBO CLIMA</t>
  </si>
  <si>
    <t>ISOLATORI</t>
  </si>
  <si>
    <t>TAPPO</t>
  </si>
  <si>
    <t>PRESSIONE</t>
  </si>
  <si>
    <t>NEGRETTO EUFEMIA</t>
  </si>
  <si>
    <t>N.   14 /2019__  del _31/07/2019</t>
  </si>
  <si>
    <t>VIA S. FELICE - PIANEZZE</t>
  </si>
  <si>
    <r>
      <t>data e ora del ritiro</t>
    </r>
    <r>
      <rPr>
        <sz val="10"/>
        <color theme="1"/>
        <rFont val="Calibri"/>
        <family val="2"/>
        <scheme val="minor"/>
      </rPr>
      <t xml:space="preserve"> ____31.07.19 ORE 13,00________</t>
    </r>
  </si>
  <si>
    <t>DETTAGLIO LAVORI:</t>
  </si>
  <si>
    <t>MATERIALI VARI:</t>
  </si>
  <si>
    <t>CAVO -CANALA-GUAINA</t>
  </si>
  <si>
    <t>SUPPORTO-BIPOLARE-PRESA</t>
  </si>
  <si>
    <t>MATERIALE BOLLA</t>
  </si>
  <si>
    <t>X 22,00=</t>
  </si>
  <si>
    <t>+IVA22%</t>
  </si>
  <si>
    <t>CBQQ104</t>
  </si>
  <si>
    <t>PIASTRINE DI FISSAGGIO</t>
  </si>
  <si>
    <t>CTLR5CLEO863</t>
  </si>
  <si>
    <t>CASSA 800X600X300 CIPIASTRA *</t>
  </si>
  <si>
    <t>FIAFG2O721</t>
  </si>
  <si>
    <t xml:space="preserve">BATTERIA AL PIOMBO 12V 7,2AH FASTON RID </t>
  </si>
  <si>
    <t>OVAEXIWAYEASY24C</t>
  </si>
  <si>
    <t>LAMPADA EMERG.EXIWAY EASYLED IP65 24W 1 H</t>
  </si>
  <si>
    <t>ILMLT8501M</t>
  </si>
  <si>
    <t>PLAFONIERAOVALESILUMIN 6OWC/GABBIA</t>
  </si>
  <si>
    <t>OSRVCA10084OSG6</t>
  </si>
  <si>
    <t>LAMPADA LED VALUE CLA100 14,5W/840 E27</t>
  </si>
  <si>
    <t>QTCPREPG11CD</t>
  </si>
  <si>
    <t xml:space="preserve">PRESSACAVO PG11 C/DADO CAD. </t>
  </si>
  <si>
    <t>OMEPX686</t>
  </si>
  <si>
    <t>SPINA VOLANTE 10A250V</t>
  </si>
  <si>
    <t>OVAEXIWAYEASYL17</t>
  </si>
  <si>
    <t>LAMPADAEMERG.EXIWAYEASYLEDIP42 11W1H</t>
  </si>
  <si>
    <t>CWFG16OM3G1.5B</t>
  </si>
  <si>
    <t>CAVOBUT.ANTIF.FG16OM16-0,6/1KV3G 1,5</t>
  </si>
  <si>
    <t>OSRFLOOD13584OBC</t>
  </si>
  <si>
    <t>PROIETTORE FLOOD LED 135W4000K NE</t>
  </si>
  <si>
    <t>OVAEXWSMARTLEDSAPPARECCHIO</t>
  </si>
  <si>
    <t>SMARTLED SL300 IP65 300LM SA</t>
  </si>
  <si>
    <t>ETNFRCMM4O.4.003</t>
  </si>
  <si>
    <t>INTERRUTTORE DIFF. PURO 4P 40A 003</t>
  </si>
  <si>
    <t>OVARILUXLEDPLUS2</t>
  </si>
  <si>
    <t>LAMPADA EMERG.RILUX LED 24W L225/1/SE</t>
  </si>
  <si>
    <t>SFE1O361</t>
  </si>
  <si>
    <t>QUADRO P/2 PRESE INC.IP65 4MOD.</t>
  </si>
  <si>
    <t>SFE81146</t>
  </si>
  <si>
    <t>PRESA INC.STD.SCHUKO+BIP.2P+T 10/16A</t>
  </si>
  <si>
    <t>PHI58.840</t>
  </si>
  <si>
    <t>LAMPADAFL.SUPER8O D26 58WBIANCA</t>
  </si>
  <si>
    <t>INTERRUTTORE MAGN. 6KA4P "C" 16A</t>
  </si>
  <si>
    <t>CWFG16RSG6B</t>
  </si>
  <si>
    <t>CWFG16RSG4B</t>
  </si>
  <si>
    <t>CAVO BUT.ANTIF.FG16OR16-0,6/1KV5G 4</t>
  </si>
  <si>
    <t>QUADRO IP65 510X320X135 14MOD.P/6PRESE</t>
  </si>
  <si>
    <t>PRESACEEINC.HP2P+T 16A230V</t>
  </si>
  <si>
    <t>CALOTTA 1P55 2POSTI</t>
  </si>
  <si>
    <t>SFEPKX32M735</t>
  </si>
  <si>
    <t>SPINA CEE MOBILE 3P+N+T 32A 380V IP67</t>
  </si>
  <si>
    <t>SFEPKY16M73S</t>
  </si>
  <si>
    <t>PRESA CEE MOBILE 3P~N~T 16A 380V IP67</t>
  </si>
  <si>
    <t xml:space="preserve">PRESSACAVO PG21 C/DADO CAD. </t>
  </si>
  <si>
    <t>INTERRUTTORE MAGN. 6KA 4P "C' 16A</t>
  </si>
  <si>
    <t>PHI045117</t>
  </si>
  <si>
    <t>CorePro LEDbulb 13-100W 840 E27</t>
  </si>
  <si>
    <t>QTE00030G</t>
  </si>
  <si>
    <t>Fascetta 200x2,5 Nera</t>
  </si>
  <si>
    <t>QTE00038E</t>
  </si>
  <si>
    <t>Fascetta 280x4,5 Nera</t>
  </si>
  <si>
    <t>PHI04952U</t>
  </si>
  <si>
    <t>LED classic 60W A60 E27 CW FR ND 1CT/10</t>
  </si>
  <si>
    <t>02.01.19</t>
  </si>
  <si>
    <t>LUCE ALTARE CHIESA</t>
  </si>
  <si>
    <t>CAVO 3X1,5 MM2</t>
  </si>
  <si>
    <t>SPINA + PRESA VOLANTE</t>
  </si>
  <si>
    <t>LUCE ALTARE</t>
  </si>
  <si>
    <t>21.03.19</t>
  </si>
  <si>
    <t>LISTA EMERGENZE E COLLEGATO LUCE CANDELE ALTARE</t>
  </si>
  <si>
    <t>PORTALAMPADE E14</t>
  </si>
  <si>
    <t>CANDELE ALTARE</t>
  </si>
  <si>
    <t>PROVA LAMPADE SOTTO UPS</t>
  </si>
  <si>
    <t>08.05.19</t>
  </si>
  <si>
    <t>EMERGENZA CUCINA</t>
  </si>
  <si>
    <t>09.05.19</t>
  </si>
  <si>
    <t>CAVO LAMPADE EMERGENZA-EMERGENZE INTERNE</t>
  </si>
  <si>
    <t>15.05.19</t>
  </si>
  <si>
    <t>EMERGENZA PORTA CHIESA ESTERNA</t>
  </si>
  <si>
    <t>16.05.19</t>
  </si>
  <si>
    <t>CAVI LAMPADE SICUREZZA-LAMPADE</t>
  </si>
  <si>
    <t>EMERGENZA PALESTRA</t>
  </si>
  <si>
    <t>27.05.19</t>
  </si>
  <si>
    <t>28.05.19</t>
  </si>
  <si>
    <t>QUADRO PRESE PORTICO CUCINA</t>
  </si>
  <si>
    <t>30.05.19</t>
  </si>
  <si>
    <t>QUADRO PRESE RISCALDADORE</t>
  </si>
  <si>
    <t>31.05.19</t>
  </si>
  <si>
    <t>GUASTO LINEA QUADRO</t>
  </si>
  <si>
    <t>DICHIARAZIONE IMPIANTO DI SICUREZZA</t>
  </si>
  <si>
    <t>BAGNI</t>
  </si>
  <si>
    <t>PALESTRA</t>
  </si>
  <si>
    <t>Q.PALCO</t>
  </si>
  <si>
    <t>UPS 1500 VA</t>
  </si>
  <si>
    <t>SICUREZZA</t>
  </si>
  <si>
    <t>CHIESA</t>
  </si>
  <si>
    <t>STANZETTE</t>
  </si>
  <si>
    <t>PORTICO CUCINA</t>
  </si>
  <si>
    <t>23.05.19</t>
  </si>
  <si>
    <t>DIFFERENZIALE COMPLESSO-FARO CAMPO</t>
  </si>
  <si>
    <t>FARO CAMPO</t>
  </si>
  <si>
    <t>PALCO</t>
  </si>
  <si>
    <t>Q.PORTICO CUCINA</t>
  </si>
  <si>
    <t>CAVO Q.BIRRA</t>
  </si>
  <si>
    <t>CAVO SCALDABEVANDE</t>
  </si>
  <si>
    <t>Q.BIRRA</t>
  </si>
  <si>
    <t>RIEPILOGO</t>
  </si>
  <si>
    <t>FILO 1,5 MM2</t>
  </si>
  <si>
    <t>CANALA 20X17</t>
  </si>
  <si>
    <t>SUPPORTO 3P+PLACCA+INTERR.LUMINOSO+2TAPPI</t>
  </si>
  <si>
    <t>GUAINA D10</t>
  </si>
  <si>
    <t>INTERRUTTORE C6</t>
  </si>
  <si>
    <t>ORE 46 X EURO 22,00 =</t>
  </si>
  <si>
    <t>N.   13 /2019__  del _2019</t>
  </si>
  <si>
    <t>N.  15/2019__  del 02/08/2019</t>
  </si>
  <si>
    <t>LN COMP HO 1200 20W/3000K</t>
  </si>
  <si>
    <t>BRUTTOMESSO E BOSCHETTI SNC</t>
  </si>
  <si>
    <t>VIA E. FERMI 229</t>
  </si>
  <si>
    <t>VICENZA</t>
  </si>
  <si>
    <r>
      <t>data e ora del ritiro</t>
    </r>
    <r>
      <rPr>
        <sz val="10"/>
        <color theme="1"/>
        <rFont val="Calibri"/>
        <family val="2"/>
        <scheme val="minor"/>
      </rPr>
      <t xml:space="preserve"> ____02/08/2018 ORE 08,00________</t>
    </r>
  </si>
  <si>
    <t>EPR00574A</t>
  </si>
  <si>
    <t>INTERRUTTORE ORARIO ASTROLUX</t>
  </si>
  <si>
    <t>CAVI-VARIE</t>
  </si>
  <si>
    <t>LAVORO ORE 6</t>
  </si>
  <si>
    <t>VIA GARDELLINA 16</t>
  </si>
  <si>
    <t>CALDOGNO VI</t>
  </si>
  <si>
    <t>FT 12</t>
  </si>
  <si>
    <t>V1W9971.01</t>
  </si>
  <si>
    <t>SCATOLA MOD.PAR. 1-2APP. Bl</t>
  </si>
  <si>
    <t>GEW42004</t>
  </si>
  <si>
    <t>QUADRETTO PAR. 300X200X 40</t>
  </si>
  <si>
    <t>V1W14902</t>
  </si>
  <si>
    <t>CONTENITORE PAR. 2MOD. IP55 PLANA</t>
  </si>
  <si>
    <t>V1W14832</t>
  </si>
  <si>
    <t>CONTENITORE PAR. 8MOD. VERT. IP40 PLANA</t>
  </si>
  <si>
    <t>VIW14O13</t>
  </si>
  <si>
    <t>INVERTITORE ILLUM.1P 16A</t>
  </si>
  <si>
    <t>V1W936.250W</t>
  </si>
  <si>
    <t>UNITÀ SEGNALAZ.LED 250V 0,35W Bl</t>
  </si>
  <si>
    <t>V1W14000</t>
  </si>
  <si>
    <t>INTERRUTTORE ILLUM.1P 10A</t>
  </si>
  <si>
    <t>V1W14210</t>
  </si>
  <si>
    <t>PRESA SICUR 2X16A+T</t>
  </si>
  <si>
    <t>V1W14203</t>
  </si>
  <si>
    <t>PRESA 2X10-16A+T</t>
  </si>
  <si>
    <t>V1W14004</t>
  </si>
  <si>
    <t>DEVIATORE ILLUM.1P 1OA</t>
  </si>
  <si>
    <t>V1W14201</t>
  </si>
  <si>
    <t>PRESA2X1OA+T</t>
  </si>
  <si>
    <t>V1W14642.01</t>
  </si>
  <si>
    <t>PLACCA TECNOP. 2MOD. BIANCO</t>
  </si>
  <si>
    <t>V1W14602</t>
  </si>
  <si>
    <t>SUPPORTO 2 MOD.C/GRIFFE P/SCATOLE D60</t>
  </si>
  <si>
    <t>V1W14641.01</t>
  </si>
  <si>
    <t>PLACCA TECNOP. 1MOD. BIANCO</t>
  </si>
  <si>
    <t>V1W14601</t>
  </si>
  <si>
    <t>SUPPORTO 1 MOD.C/GRIFFE P/SCATOLE D60</t>
  </si>
  <si>
    <t>V1W14044</t>
  </si>
  <si>
    <t>PASSACAVOC/SERRACAVO</t>
  </si>
  <si>
    <t>ETNFAZ6C25.1N</t>
  </si>
  <si>
    <t>INTERRUTTORE MAGN. 6KA iN "C" 25A</t>
  </si>
  <si>
    <t>ETNPFIM25.2.03A</t>
  </si>
  <si>
    <t>INTERRUTTORE DIFF.PURO 2P 25A 0,3A "A"</t>
  </si>
  <si>
    <t>ETNPLN4CI6.1N</t>
  </si>
  <si>
    <t>INTERRUTTORE MAGN.1P+N 16A "C" 4,5K.A</t>
  </si>
  <si>
    <t>ETNPLN4C6.1N</t>
  </si>
  <si>
    <t>INTERRUTTORE MAGN.1P~N 6A "C" 4,5KA</t>
  </si>
  <si>
    <t>SFE1O313</t>
  </si>
  <si>
    <t>CENTRALINO PAR.1 FILA 6MOD. IP65</t>
  </si>
  <si>
    <t>V71720</t>
  </si>
  <si>
    <t>Scatola inc. multifunz. 12-14M p/leggere</t>
  </si>
  <si>
    <t>V71630</t>
  </si>
  <si>
    <t>Coperchio per V71320 e V71720</t>
  </si>
  <si>
    <t>GW20616</t>
  </si>
  <si>
    <t>SUONERIA 220V.</t>
  </si>
  <si>
    <t>COPERCHIO ROT GRIFFE D70</t>
  </si>
  <si>
    <t>COPERCHIO ROT GRIFFE D85</t>
  </si>
  <si>
    <t>COPRIFORO</t>
  </si>
  <si>
    <t>14653.01</t>
  </si>
  <si>
    <t>PLACCA 3M BIANCO</t>
  </si>
  <si>
    <t>SUPPORTO 3M</t>
  </si>
  <si>
    <t>PERETTO + CAVO</t>
  </si>
  <si>
    <t>COPRITASTO LUMINOSO</t>
  </si>
  <si>
    <t>DIVISORIO 2 VIE</t>
  </si>
  <si>
    <t>INTERR.DIFF. C10 0,03</t>
  </si>
  <si>
    <t>HAGADC82SH</t>
  </si>
  <si>
    <t>INTERRUTTORE DIFF.MAGN.1P~N25A0,03A"C</t>
  </si>
  <si>
    <t>MORSETTI - VARIO- 4 mt guaina d12</t>
  </si>
  <si>
    <t>MORSETTO CEMBRE 12P</t>
  </si>
  <si>
    <t>presa tv</t>
  </si>
  <si>
    <t>LAVORO</t>
  </si>
  <si>
    <t>SCATOLE DA ESTERNO 2 POSTI</t>
  </si>
  <si>
    <t>GUASTO CASA LINEA</t>
  </si>
  <si>
    <t>COLLEGAMENTI</t>
  </si>
  <si>
    <t>FILI LINEA</t>
  </si>
  <si>
    <t xml:space="preserve">CLIMA </t>
  </si>
  <si>
    <t>TOTALE ORE X 23 EURO</t>
  </si>
  <si>
    <t>TOTALE LAVORO</t>
  </si>
  <si>
    <t>CAVO CAT 5</t>
  </si>
  <si>
    <t>25 MT</t>
  </si>
  <si>
    <t>SPINE RETE CAT 5</t>
  </si>
  <si>
    <t>LUXOMAT</t>
  </si>
  <si>
    <t>ESTENSORE HDMI</t>
  </si>
  <si>
    <t>SPLITTER HDMI</t>
  </si>
  <si>
    <t>CAVO HDMI</t>
  </si>
  <si>
    <t>CAVO VIDEO</t>
  </si>
  <si>
    <t>TUBO 21W</t>
  </si>
  <si>
    <t>23.12.16</t>
  </si>
  <si>
    <t>28.02.17</t>
  </si>
  <si>
    <t>RIEPILOGO LAVORO MATTEO:</t>
  </si>
  <si>
    <t>DICHIARAZIONE</t>
  </si>
  <si>
    <t>GEWFLEXP4ONE</t>
  </si>
  <si>
    <t xml:space="preserve">TUBO FLEX IMQ D40 NERO </t>
  </si>
  <si>
    <t>SAT3O10003</t>
  </si>
  <si>
    <t>DISPERSOREACROCESP.5M2</t>
  </si>
  <si>
    <t>ETNPLZ4C25.1N</t>
  </si>
  <si>
    <t>INTERRUTTORE MAGN.1P+N 25A "C" 4,5KA</t>
  </si>
  <si>
    <t>SFE1O314</t>
  </si>
  <si>
    <t>CENTRALINO PAR. 1 FILA 8MOD. IP65</t>
  </si>
  <si>
    <t>ETNFBSMV40.2.03S</t>
  </si>
  <si>
    <t>BLOCCO DIFF. 40A 2P 03S</t>
  </si>
  <si>
    <t>BOCIP40DSG24W</t>
  </si>
  <si>
    <t>CENTRALINO PAR. IP40 24MOD. C/PORT.</t>
  </si>
  <si>
    <t>CEBZ16.12D</t>
  </si>
  <si>
    <t>MORSETTIERA DERIV.12 VIE SEZ.16 P/GUIDA</t>
  </si>
  <si>
    <t>GWS1879U</t>
  </si>
  <si>
    <t>INT.MAGN.DIF.C.1P+N C16 4,5KA AC/0,</t>
  </si>
  <si>
    <t>CMB00087R</t>
  </si>
  <si>
    <t>MORSETTIERA X GUIDA DIN</t>
  </si>
  <si>
    <t>GWS007719</t>
  </si>
  <si>
    <t>CONTATTO AUSILIARIO APERTO/CHIUSO</t>
  </si>
  <si>
    <t>N.</t>
  </si>
  <si>
    <t>CAVO GV 16 MM2</t>
  </si>
  <si>
    <t>TUBO AIM IN FERRO</t>
  </si>
  <si>
    <t>IMPIANTO TERRA</t>
  </si>
  <si>
    <t>CAVO 3X1,5 NPI</t>
  </si>
  <si>
    <t>CANALA 100X60</t>
  </si>
  <si>
    <t>CANALA 80X60</t>
  </si>
  <si>
    <t>CAVO GV 6 MM2</t>
  </si>
  <si>
    <t>FILO 4MM2</t>
  </si>
  <si>
    <t>TUBO RIGIDO D20</t>
  </si>
  <si>
    <t>TUBO SCATOLA</t>
  </si>
  <si>
    <t xml:space="preserve">CURVE </t>
  </si>
  <si>
    <t>TUBO GUAINA</t>
  </si>
  <si>
    <t>GUAINA D16</t>
  </si>
  <si>
    <t>PRESSACAVI</t>
  </si>
  <si>
    <t>CAVO 2 X1 MM2</t>
  </si>
  <si>
    <t>ETICHETTE-MORSETTI-VARIO</t>
  </si>
  <si>
    <t>INT.GEN.LINEA SCALE</t>
  </si>
  <si>
    <t>PROTEZIONE ASCENSORE</t>
  </si>
  <si>
    <t>INTERR.MAGN. C10</t>
  </si>
  <si>
    <t>INTERR.MAGN. C6</t>
  </si>
  <si>
    <t>LUCI SCALE</t>
  </si>
  <si>
    <t>INTERRUTTORE DIFF.1P+N 25A 0,03A AC</t>
  </si>
  <si>
    <t>INTERR.MAGN. C16</t>
  </si>
  <si>
    <t>SCATOLA 1P STAGNA</t>
  </si>
  <si>
    <t>BIPOLARE</t>
  </si>
  <si>
    <t>CAVO 3X1 MM</t>
  </si>
  <si>
    <t>SCATOLA TONDA</t>
  </si>
  <si>
    <t>SISTEMATO PRESE E CAVI TV</t>
  </si>
  <si>
    <t>COPERCHIO TONDO</t>
  </si>
  <si>
    <t>DIVISORE 2 VIE</t>
  </si>
  <si>
    <t>CAVO TV</t>
  </si>
  <si>
    <t>LAVORO ORE 21 X EURO 23,00 =</t>
  </si>
  <si>
    <t xml:space="preserve">TOTALE  </t>
  </si>
  <si>
    <t>LAVORI APPARTAMENTO FONTANA LAURA 30.08.2019:</t>
  </si>
  <si>
    <t>COLLEGAMENTO TENDA</t>
  </si>
  <si>
    <t>LAVORI SANTA CROCE 31.01.18:</t>
  </si>
  <si>
    <t>N.   11 /2019__  del _25 GIUGNO 2019</t>
  </si>
  <si>
    <t>N.   06BIS /2019__  del _06 MAGGIO 2019</t>
  </si>
  <si>
    <r>
      <t>data e ora del ritiro</t>
    </r>
    <r>
      <rPr>
        <sz val="10"/>
        <color theme="1"/>
        <rFont val="Calibri"/>
        <family val="2"/>
        <scheme val="minor"/>
      </rPr>
      <t xml:space="preserve"> ____06/05/2019 ORE 08,00________</t>
    </r>
  </si>
  <si>
    <t>GLERIA FRANCESCO</t>
  </si>
  <si>
    <t>VIA GIOVANNI BATTISTA IMPERIALI 82 INT.3</t>
  </si>
  <si>
    <t>N.   20/2019__  del _02 SETTEMBRE 2019</t>
  </si>
  <si>
    <r>
      <t>data e ora del ritiro</t>
    </r>
    <r>
      <rPr>
        <sz val="10"/>
        <color theme="1"/>
        <rFont val="Calibri"/>
        <family val="2"/>
        <scheme val="minor"/>
      </rPr>
      <t xml:space="preserve"> ____02/09/2019 ORE 08,00________</t>
    </r>
  </si>
  <si>
    <t>via GIOVANNI BATTISTA IMPERIALI 86</t>
  </si>
  <si>
    <t>VIA GIOVANNI BATTISTA IMPERIALI 86</t>
  </si>
  <si>
    <t>N.   21 /2019__  del _05/09/2019</t>
  </si>
  <si>
    <r>
      <t>data e ora del ritiro</t>
    </r>
    <r>
      <rPr>
        <sz val="10"/>
        <color theme="1"/>
        <rFont val="Calibri"/>
        <family val="2"/>
        <scheme val="minor"/>
      </rPr>
      <t xml:space="preserve"> ____05/09/2019 ORE 08,00________</t>
    </r>
  </si>
  <si>
    <t>MOSELE CLAUDIO</t>
  </si>
  <si>
    <t>ITACH10GL16</t>
  </si>
  <si>
    <t>FUSIBILE CH1OGL 10,3X38 16A</t>
  </si>
  <si>
    <t>URM1372.312</t>
  </si>
  <si>
    <t>CENTRALINO BASE AGORA' 2 C/I SCH.EST.+4</t>
  </si>
  <si>
    <t>URM 1372.56</t>
  </si>
  <si>
    <t>INTERFACCIA CIT. 4+N "AGORA2"</t>
  </si>
  <si>
    <t>URM 1372.3</t>
  </si>
  <si>
    <t>SCHEDA ESPANSIONE 1 DERIV.P/AGORA2</t>
  </si>
  <si>
    <t>PHIPLS9.840</t>
  </si>
  <si>
    <t>LAMPADA FL.COMPATTA 9W BIANCA</t>
  </si>
  <si>
    <t>S1E3RT2025.1AC2O</t>
  </si>
  <si>
    <t>CONTATTORE DI POT.7,5KW 1L+1R24VAC 50-</t>
  </si>
  <si>
    <t>SIE3RU2126.1KB0</t>
  </si>
  <si>
    <t>RELE' TERMICO P/SO 9-12,5A</t>
  </si>
  <si>
    <t>BTTTM5O.12.0.12</t>
  </si>
  <si>
    <t>TRASFORMATORE MONOF. 5OVA P230-400V</t>
  </si>
  <si>
    <t>OSRDS9.840</t>
  </si>
  <si>
    <t>LAMPADA FL.COMPAT.DULUX-S 9W BIANCHISS.</t>
  </si>
  <si>
    <t>51E3RT2026.1AC2O</t>
  </si>
  <si>
    <t>CONTATTORE DI POT.1 1KW 1 L+1 R 24VAC 50-</t>
  </si>
  <si>
    <t>VTE416.10.2664CU</t>
  </si>
  <si>
    <t>CONDENSATORE MONO.25MF 450V DOPPIO FAST</t>
  </si>
  <si>
    <t>PREVENTIVO PROGETTO IMPIANTO POMPA SOMMERSA</t>
  </si>
  <si>
    <t>10.03.18</t>
  </si>
  <si>
    <t>CON PROGETTISTA PER VEDERE</t>
  </si>
  <si>
    <t>10.10.18</t>
  </si>
  <si>
    <t>POSA STRUMENTO PER LETTURA CONSUMI SETTIMANALI</t>
  </si>
  <si>
    <t>PREVENTIVO-DISEGNO</t>
  </si>
  <si>
    <t>CONTROLLO POMPE</t>
  </si>
  <si>
    <t>GUASTO LUCI</t>
  </si>
  <si>
    <t>26.05.18</t>
  </si>
  <si>
    <t>01.09.18</t>
  </si>
  <si>
    <t>CONTROLLO GUASTO FULMINE</t>
  </si>
  <si>
    <t>11.09.18</t>
  </si>
  <si>
    <t>CONTROLLO CENTRALINO</t>
  </si>
  <si>
    <t>POMPA</t>
  </si>
  <si>
    <t>RIPARATO POMPA</t>
  </si>
  <si>
    <t>RELE' 220 CON BASE</t>
  </si>
  <si>
    <t>ORDINE MATERIALI-LETTERA</t>
  </si>
  <si>
    <t>03.10.18</t>
  </si>
  <si>
    <t>CENTRALINA TELEFONO</t>
  </si>
  <si>
    <t>18.10.18</t>
  </si>
  <si>
    <t>SCHEDA TAPPARELLA</t>
  </si>
  <si>
    <t>SCHEDA TAPPARELLA PISCINA</t>
  </si>
  <si>
    <t>25.10.18</t>
  </si>
  <si>
    <t>PER TAPPARELLA</t>
  </si>
  <si>
    <t>13.12.18</t>
  </si>
  <si>
    <t>LAMPADE GARAGE E CANALA SOFFITTA</t>
  </si>
  <si>
    <t>GARAGE</t>
  </si>
  <si>
    <t>31.01.19</t>
  </si>
  <si>
    <t>MOTORE BASCULANTE BENINCA'</t>
  </si>
  <si>
    <t>RITIRATO MOTORE</t>
  </si>
  <si>
    <t>28.03.19</t>
  </si>
  <si>
    <t>REGOLATO MOTORE TAPPARELLA</t>
  </si>
  <si>
    <t>CONTROLLO GUASTO POMPA IRRIGAZIONE</t>
  </si>
  <si>
    <t>04.06.19</t>
  </si>
  <si>
    <t>MESSO RELE'</t>
  </si>
  <si>
    <t>10.06.19</t>
  </si>
  <si>
    <t>SOSTITUITO TERMICO E MOTORE BASCULANTE</t>
  </si>
  <si>
    <t>05.07.19</t>
  </si>
  <si>
    <t>GUASTO QUADRO POMPA</t>
  </si>
  <si>
    <t>16.07.19</t>
  </si>
  <si>
    <t>RIPARAZIONE QUADRO</t>
  </si>
  <si>
    <t>VISTO MOTORE BASCULANTE</t>
  </si>
  <si>
    <t>RELE' 220 CON BASE  X POMPA</t>
  </si>
  <si>
    <t>FONTANA LAURA-FRANCESCO ALBERTI ANGIOLA</t>
  </si>
  <si>
    <t>VIA PASI N. 3</t>
  </si>
  <si>
    <r>
      <t>data e ora del ritiro</t>
    </r>
    <r>
      <rPr>
        <sz val="10"/>
        <color theme="1"/>
        <rFont val="Calibri"/>
        <family val="2"/>
        <scheme val="minor"/>
      </rPr>
      <t xml:space="preserve"> 25.06.2019- ORE 08,00________</t>
    </r>
  </si>
  <si>
    <t>COSTABISSARA</t>
  </si>
  <si>
    <t>CONTROLLO E SOSTITUZIONE TRASFORMATORE CANCELLO</t>
  </si>
  <si>
    <t>TRASFORMATORE</t>
  </si>
  <si>
    <t>09.07.19</t>
  </si>
  <si>
    <t>CAPPA</t>
  </si>
  <si>
    <t>N. 2 LAMPADE LED</t>
  </si>
  <si>
    <t>KIT CITOFONO</t>
  </si>
  <si>
    <t>N. 1 CITOFONO</t>
  </si>
  <si>
    <t>N. 1 QUADRO 6MD</t>
  </si>
  <si>
    <t>MT 20 CAVO 2X0,5</t>
  </si>
  <si>
    <t>N. 1 COPERCHIO TONDO</t>
  </si>
  <si>
    <t xml:space="preserve">N. 1 SUPPORTO PLANA </t>
  </si>
  <si>
    <t>N. 3 PLACCHE</t>
  </si>
  <si>
    <t>N. 4 COPRIFORO</t>
  </si>
  <si>
    <t>MORSETTO GEL</t>
  </si>
  <si>
    <t>CITOFONO</t>
  </si>
  <si>
    <t>08.10.19</t>
  </si>
  <si>
    <t>N. 1 PULSANTE LEVOX</t>
  </si>
  <si>
    <t>LAVORO ore 8,5 x 23 EURO =</t>
  </si>
  <si>
    <t>TOTALE GENERALE</t>
  </si>
  <si>
    <t>N. __25/2019____DEL 18/11/2019</t>
  </si>
  <si>
    <t>VS190609</t>
  </si>
  <si>
    <t>come da Vs. DDT c/lavorazione n. 98 del 17/10/2019</t>
  </si>
  <si>
    <t>NOV040852</t>
  </si>
  <si>
    <t>STRIP LED: 14,4W/M-24V-5M-4K</t>
  </si>
  <si>
    <t>LLG138368</t>
  </si>
  <si>
    <t>ALI.75W 24V CV ON/OFF</t>
  </si>
  <si>
    <t>NOB01484E</t>
  </si>
  <si>
    <t>PROFILO SUP. 2mt C/TRASPARENTE+TAPPI+CLI</t>
  </si>
  <si>
    <t>CES00381C</t>
  </si>
  <si>
    <t>PRESA CCS RJ45 CAT5e UTP NERO EASYCRIMP</t>
  </si>
  <si>
    <t>CES000504</t>
  </si>
  <si>
    <t>ADATTATORE PRESA CCS IDEA GRIGIO</t>
  </si>
  <si>
    <t>GWS2452Y</t>
  </si>
  <si>
    <t>COPERCHIO BASSO CASSETTA 118X96</t>
  </si>
  <si>
    <t>SFEVDIG162731</t>
  </si>
  <si>
    <t>ALIMENTATORE LEXCOM 8 SCHUKO + INTER.LUM</t>
  </si>
  <si>
    <t>SFEVDIG188011</t>
  </si>
  <si>
    <t>RIPIANOMETALLICO 19"</t>
  </si>
  <si>
    <t>SFENSYKDB9U4F</t>
  </si>
  <si>
    <t>CASSETTA KDB IN KIT 9UNITA' 19" P400</t>
  </si>
  <si>
    <t>VIW14041</t>
  </si>
  <si>
    <t>52,02  /C</t>
  </si>
  <si>
    <t>VIW7937</t>
  </si>
  <si>
    <t>VITI 35MM PIFISS.SUPPORTI</t>
  </si>
  <si>
    <t>11,08  /C</t>
  </si>
  <si>
    <t>FECCH193B</t>
  </si>
  <si>
    <t>CRONOTERMOSTATO C/TOUCH SCREEN VETRO Bl</t>
  </si>
  <si>
    <t>GEW27001</t>
  </si>
  <si>
    <t>CONTENITORE P/i POSTO ORIZZ.</t>
  </si>
  <si>
    <t>SOSPENSIONE HIGH BAY LED 200W 4000K IP65</t>
  </si>
  <si>
    <t>SCATOLA IP55 100X100X 50</t>
  </si>
  <si>
    <t>CONTENITORE PAR. 1MOD. IP40 PLANA</t>
  </si>
  <si>
    <t>12.09.19</t>
  </si>
  <si>
    <t>COLLEGAMENTO MOTORI CUPOLINE</t>
  </si>
  <si>
    <t>10.09.19</t>
  </si>
  <si>
    <t>MONTATO IMPALCATURA</t>
  </si>
  <si>
    <t>N. 2 C10 003 TICINO</t>
  </si>
  <si>
    <t>N. 3 10X10</t>
  </si>
  <si>
    <t>MT 60 FILO 1,5 MM2</t>
  </si>
  <si>
    <t>MORSETTI -GUAINA</t>
  </si>
  <si>
    <t>26.09.19</t>
  </si>
  <si>
    <t>COLLEGATO 3 FARI</t>
  </si>
  <si>
    <t>03.10.19</t>
  </si>
  <si>
    <t>MONTAGGIO FARI</t>
  </si>
  <si>
    <t>09.10.19</t>
  </si>
  <si>
    <t>10.10.19</t>
  </si>
  <si>
    <t>SPINA 2X16A+T NE PZ 8 1,14 9,12 22</t>
  </si>
  <si>
    <t>TUBO D16</t>
  </si>
  <si>
    <t>CURVE D16</t>
  </si>
  <si>
    <t>TASSELLI M6</t>
  </si>
  <si>
    <t>MAGNETOTERM.DIFF.C16 0,003</t>
  </si>
  <si>
    <t>TICINO</t>
  </si>
  <si>
    <t>MAGNET.DIFF. C10</t>
  </si>
  <si>
    <t>LAMPADE EXW SMARTLED 1H</t>
  </si>
  <si>
    <t>07.11.19</t>
  </si>
  <si>
    <t>SCATOLA 8X8</t>
  </si>
  <si>
    <t>RACCORDI GUAINA D20</t>
  </si>
  <si>
    <t>08.11.19</t>
  </si>
  <si>
    <t>CABLAGGIO MACCHINA</t>
  </si>
  <si>
    <t>ORE X 23,00 =</t>
  </si>
  <si>
    <t>ORE CABLAGGIO QUADRO MACCHINA</t>
  </si>
  <si>
    <t>N. 1 C16 003 TICINO</t>
  </si>
  <si>
    <t>LAVORO CUPOLINE</t>
  </si>
  <si>
    <t>LAVORO FARI</t>
  </si>
  <si>
    <t>LAVORO QUADRO GENERALE</t>
  </si>
  <si>
    <t>CABLAGGIO QUADRO</t>
  </si>
  <si>
    <t>LAVORO EMERGENZE</t>
  </si>
  <si>
    <t>BARON MARGHERITA</t>
  </si>
  <si>
    <t>VIA SAN ROCCO 48 - VICENZA</t>
  </si>
  <si>
    <t>TUBI RICAMBIO SOLARI KLOBEN</t>
  </si>
  <si>
    <t xml:space="preserve">BATTERIA 12V 7,2Ah </t>
  </si>
  <si>
    <t>CAVO 3X1,5 MM</t>
  </si>
  <si>
    <t>GUAINA</t>
  </si>
  <si>
    <t>PRESA SCHUKO</t>
  </si>
  <si>
    <t>09.11.18</t>
  </si>
  <si>
    <t>GUASTO SCALDABAGNO VICENZA</t>
  </si>
  <si>
    <t>10.07.19</t>
  </si>
  <si>
    <t>COLLEGATO FRIGO</t>
  </si>
  <si>
    <t>05.09.19</t>
  </si>
  <si>
    <t>BATTERIA ALLARME VICENZA</t>
  </si>
  <si>
    <t>SOSTITUITO TUBI SOLARI</t>
  </si>
  <si>
    <t>27.11.19</t>
  </si>
  <si>
    <t>COLLEGATO SOLARE</t>
  </si>
  <si>
    <r>
      <t>data e ora del ritiro</t>
    </r>
    <r>
      <rPr>
        <sz val="10"/>
        <color theme="1"/>
        <rFont val="Calibri"/>
        <family val="2"/>
        <scheme val="minor"/>
      </rPr>
      <t xml:space="preserve"> ____27/11/2019 ORE 08,00________</t>
    </r>
  </si>
  <si>
    <t>N.   26 /2019__  del _27/11/2019</t>
  </si>
  <si>
    <t>ORE X 23,00 EURO =</t>
  </si>
  <si>
    <t>lavoro e materiale</t>
  </si>
  <si>
    <t>FISSOLARFISH3.15</t>
  </si>
  <si>
    <t>PROFILO PIPANNELLI FOTOVOLT. 3,1SMT</t>
  </si>
  <si>
    <t>FISSOLARFISH4.20</t>
  </si>
  <si>
    <t>PROFILO P/PANNELLI FOTOVOLT. 4,20 MT</t>
  </si>
  <si>
    <t>FISPMU</t>
  </si>
  <si>
    <t>MORSETTO UNICO FINALE 30-52 GR</t>
  </si>
  <si>
    <t>FISPMCUNEW</t>
  </si>
  <si>
    <t>MORSETTO UNICO CENTRALE 30-52</t>
  </si>
  <si>
    <t>FISGTPA2</t>
  </si>
  <si>
    <t>GANCIO INOX P/TEGOLE PIATTE</t>
  </si>
  <si>
    <t>FISCPNAL</t>
  </si>
  <si>
    <t xml:space="preserve">COLLEGAMENTO PIPROFILI SOLAR-FISH </t>
  </si>
  <si>
    <t>FISAKSP</t>
  </si>
  <si>
    <t>TAPPO DI CHIUSURA PIPROFILO SOLAR-PLUS</t>
  </si>
  <si>
    <t>CVVFG16R2X1OB</t>
  </si>
  <si>
    <t>CAVO BUT.ANTIF.FG16OR16-0,6/1KV2X1O</t>
  </si>
  <si>
    <t>CWFG16R2X1OB</t>
  </si>
  <si>
    <t>CAVO BUT.ANTIF.FG16ORI6-0,6/IKV2X 10</t>
  </si>
  <si>
    <t>F15553127</t>
  </si>
  <si>
    <t>SIGILLANTE BITUMINOSO</t>
  </si>
  <si>
    <t>31.10.18</t>
  </si>
  <si>
    <t>BCAB88E01400N</t>
  </si>
  <si>
    <t xml:space="preserve"> CAVO P/FOTOVOLTAICI 1X4  NE  ECA</t>
  </si>
  <si>
    <t>BCAB88E01400R</t>
  </si>
  <si>
    <t>CAVO P/FOTOVOLTAICI 1X4  RO          ECA</t>
  </si>
  <si>
    <t>ARNAl3.020</t>
  </si>
  <si>
    <t>HAGADA81OH</t>
  </si>
  <si>
    <t>INTERRUTTORE DIFF.MAGN.1 P+N 1OA 0,03A"C"</t>
  </si>
  <si>
    <t>HAGADC81OH</t>
  </si>
  <si>
    <t>INTERRUTTORE DIFF.MAGN.1 P+N 10A 0,03A"C"</t>
  </si>
  <si>
    <t>HAGADC816H</t>
  </si>
  <si>
    <t>INTERRUTTORE DIFF.MAGN.1 P+N 16A 0,03A'C"</t>
  </si>
  <si>
    <t>HAGCDC724H</t>
  </si>
  <si>
    <t>INTERRUTTORE DIFF.PURO 2P 25A 0,03A"AC"</t>
  </si>
  <si>
    <t>INTERRUTTORE DIFF.MAGN. 1 P+N 1OA 0,03A"C"</t>
  </si>
  <si>
    <t xml:space="preserve">INTERRUTTORE DIFF.MAGN. 1 P+N 16A 0,03A"C" </t>
  </si>
  <si>
    <t>V1W19613</t>
  </si>
  <si>
    <t>SUPPORTO3M+VITI ARKE'</t>
  </si>
  <si>
    <t>VIW19001</t>
  </si>
  <si>
    <t>INTERRUTTORE1P16AGRIGIO ARKE'</t>
  </si>
  <si>
    <t>V1W19005</t>
  </si>
  <si>
    <t>DEVIATORE 1P 16A GRIGIO ARKE'</t>
  </si>
  <si>
    <t>V1W19201</t>
  </si>
  <si>
    <t>PRESA2P+T10AP11 GRIGIO ARKE'</t>
  </si>
  <si>
    <t>V1W19203</t>
  </si>
  <si>
    <t>PRESA 2P+T 16A P17/li GRIGIO ARKE'</t>
  </si>
  <si>
    <t>V1W19210</t>
  </si>
  <si>
    <t>PRESA2P+T16AUNIVERSALEGRIGIO ARKE'</t>
  </si>
  <si>
    <t>V1W19008</t>
  </si>
  <si>
    <t>PULSANTE 1P NO 10A GRIGIO ARKE</t>
  </si>
  <si>
    <t>V1W19013</t>
  </si>
  <si>
    <t>INVERTITORE1P16AGRIGIO ARKE'</t>
  </si>
  <si>
    <t>V1W19060</t>
  </si>
  <si>
    <t>V1W19041</t>
  </si>
  <si>
    <t>COPRIFORO GRIGIO ARKE</t>
  </si>
  <si>
    <t>21.11.18</t>
  </si>
  <si>
    <t>CABKXO4VM4O6O</t>
  </si>
  <si>
    <t>CONNETTORE MASCHIO PICONT. SEZ.4 -6MMQ</t>
  </si>
  <si>
    <t>CABKXO4VF4O6O</t>
  </si>
  <si>
    <t>CONNETTORE FEMMINA P/CONT. SEZ.4 -6MMQ</t>
  </si>
  <si>
    <t>BOCTAN200.80W</t>
  </si>
  <si>
    <t>CANALE CHIUSO BASE PIANA CICOP.200X80 Bl</t>
  </si>
  <si>
    <t>BOCTAN1SO.80W</t>
  </si>
  <si>
    <t>CANALE CHIUSO BASE PIANA CICOP.150X80 Bl</t>
  </si>
  <si>
    <t>MODULO FV MONO 300WP 60 CELLE</t>
  </si>
  <si>
    <t>18.12.18</t>
  </si>
  <si>
    <t>COMMUTATORE 2P 1OA GRIGIO ARKE'</t>
  </si>
  <si>
    <t>V1W19614</t>
  </si>
  <si>
    <t>SUPPORTO4M+VITI ARKE'</t>
  </si>
  <si>
    <t>V1W19015</t>
  </si>
  <si>
    <t>INTERRUTTORE2P16AGRIGIO ARKE'</t>
  </si>
  <si>
    <t>VIW19052</t>
  </si>
  <si>
    <t>PULSANTE1P NO 10A TIRANTE GRIGIO ARKE'</t>
  </si>
  <si>
    <t>VIW19339.13</t>
  </si>
  <si>
    <t>PRESA RJ45 NETSAFE CAT6 UTP GR</t>
  </si>
  <si>
    <t>VIW19021C</t>
  </si>
  <si>
    <t>TASTO 1MOD.SIMB.CAMPANELLO GRIGIO ARKE'</t>
  </si>
  <si>
    <t>FECCH123</t>
  </si>
  <si>
    <t>TERMOSTATO DA INC.230VRETROILLUMINATO</t>
  </si>
  <si>
    <t>CAVO COASS.DOPPIA SCHERM.ARG.P/SAT.CAVEL</t>
  </si>
  <si>
    <t>REL5060A</t>
  </si>
  <si>
    <t>PORTALAMPADA LISCIO E27 POLIC. BI</t>
  </si>
  <si>
    <t>PHIINCALED75</t>
  </si>
  <si>
    <t>LAMPADINA LED CLASSIC E27 75W A60 WW</t>
  </si>
  <si>
    <t>20.12.18</t>
  </si>
  <si>
    <t>V1W206</t>
  </si>
  <si>
    <t>SPINAAPIPA2X1OA~T NE</t>
  </si>
  <si>
    <t>V1W19373</t>
  </si>
  <si>
    <t>SUONERIA23OV5O-6OHZGRIGIO ARKE'</t>
  </si>
  <si>
    <t>NMGA9N6169O</t>
  </si>
  <si>
    <t>INTERRUTTORE SEZION. 20A 800VCC</t>
  </si>
  <si>
    <t>WE1135129</t>
  </si>
  <si>
    <t>PROTEZIONE SOVRATEN.VPUII 3 R PV 1000VCC</t>
  </si>
  <si>
    <t>27.12.18</t>
  </si>
  <si>
    <t>ABBE92.32PV</t>
  </si>
  <si>
    <t>SEZIONATORE PORTAFUS.</t>
  </si>
  <si>
    <t>ITACH10GPV12</t>
  </si>
  <si>
    <t>FUSIBILE CH1O 10,3X38 GPV 12A 1000VCC</t>
  </si>
  <si>
    <t>BOCIP4ODSG18W</t>
  </si>
  <si>
    <t>CENTRALINO PAR. IP40 18MOD. C/PORT. Bl</t>
  </si>
  <si>
    <t>WE1135263</t>
  </si>
  <si>
    <t>PROTEZIONE SOVRATENS.VPU 111+1 280V/40K</t>
  </si>
  <si>
    <t>NMGA9565263</t>
  </si>
  <si>
    <t>INTERRUTTORE N/AUT. 2P 63A400V</t>
  </si>
  <si>
    <t>BOCTAN150.80W</t>
  </si>
  <si>
    <t>CANALE 150X80</t>
  </si>
  <si>
    <t>BOCTAN120.80W</t>
  </si>
  <si>
    <t>CANALE 120X80</t>
  </si>
  <si>
    <t>07.01.19</t>
  </si>
  <si>
    <t>BCAB76O4CA24BLUB</t>
  </si>
  <si>
    <t>CAVO CAT.5E UTP BLU PIEST. 4X2XAWG24/1</t>
  </si>
  <si>
    <t>TERMOSTATO DA INC.230V RETROILLUMINATO</t>
  </si>
  <si>
    <t>CAVO BUT.ANTIF.FG16OR16-0,6I1KV3G 1,5</t>
  </si>
  <si>
    <t>LEG04880</t>
  </si>
  <si>
    <t>MORSETTIERA PROTETTA 2P lODA</t>
  </si>
  <si>
    <t>08.01.19</t>
  </si>
  <si>
    <t>ETNFRBM6C25.1NO3</t>
  </si>
  <si>
    <t>INTERRUTTORE DIFF. iN C25 6KA 0,3A</t>
  </si>
  <si>
    <t>ETNFRBM6C32.1NO3</t>
  </si>
  <si>
    <t>INTERRUTTORE DIFF. iN C32 6KA 0,3A</t>
  </si>
  <si>
    <t>25.0.1.19</t>
  </si>
  <si>
    <t>ETNFAZ6C4O.1N</t>
  </si>
  <si>
    <t>INTERRUTTORE MAGN. 6KA iN "C" 40A *</t>
  </si>
  <si>
    <t>ETNFBSMV4O.2.O3SA</t>
  </si>
  <si>
    <t>BLOCCO DIFF. 40A 2P 03S/A</t>
  </si>
  <si>
    <t>HAGADA825H</t>
  </si>
  <si>
    <t>INTERRUTTOREDIFF.MAGN.1P+N25A0,03A"C"</t>
  </si>
  <si>
    <t>05.03.19</t>
  </si>
  <si>
    <t>LB3STRO924.3020</t>
  </si>
  <si>
    <t>STRIP LED 09 WIM 24VDC-3000K IP20 5MT</t>
  </si>
  <si>
    <t>VIW14O6O</t>
  </si>
  <si>
    <t>COMMUTATORE 2P 1OA C/FRECCE DIR.</t>
  </si>
  <si>
    <t>BOCIP4ODSGS4W</t>
  </si>
  <si>
    <t>CENTRALINO PAR. IP40 54M0D. C/PORT. Bl</t>
  </si>
  <si>
    <t xml:space="preserve">LAMPADINA LED CLASSIC E27 75W A60 WW </t>
  </si>
  <si>
    <t>BEG56086</t>
  </si>
  <si>
    <t>LAMPADAELED GEL BISP.G4 1,5W12V3000K</t>
  </si>
  <si>
    <t>PHIINCALED6O84O</t>
  </si>
  <si>
    <t>LAMPADINA LED CLASSIC E27 60WA60 4000K</t>
  </si>
  <si>
    <t>V1W14943.01</t>
  </si>
  <si>
    <t>CALOTTA P/3MOD. PLANAIEIKON IP55 Bl</t>
  </si>
  <si>
    <t>V1W14041</t>
  </si>
  <si>
    <t>DEVIATORE ILLUM.1P iDA</t>
  </si>
  <si>
    <t>VIW14000</t>
  </si>
  <si>
    <t>INTERRUTTORE ILLUM 1P iDA</t>
  </si>
  <si>
    <t>V1W14013</t>
  </si>
  <si>
    <t>V1W14008.0</t>
  </si>
  <si>
    <t>MECCANISMO P/PULSANTE 1P 1OA</t>
  </si>
  <si>
    <t>VIW14O21C</t>
  </si>
  <si>
    <t>TASTO INTERC."CAMPANELLO"</t>
  </si>
  <si>
    <t>VIW14O21L</t>
  </si>
  <si>
    <t>TASTO INTERC."LUCE'</t>
  </si>
  <si>
    <t>UNITÀ SEGNALAZ.LED25OVO,35W Bl</t>
  </si>
  <si>
    <t>MORSETTIERA DERIV.12 VIE SEZ.16 PIGUIDA</t>
  </si>
  <si>
    <t>BOCTAN12O.80W</t>
  </si>
  <si>
    <t>CANALE CHIUSO BASE PIANA C/COP.120X80 Bl</t>
  </si>
  <si>
    <t>BOCLAN12O.80W</t>
  </si>
  <si>
    <t>TERMINALE P/CAN.TA-TAE-TAS-TAD 120X80 Bl</t>
  </si>
  <si>
    <t>FIN1 39182300000</t>
  </si>
  <si>
    <t xml:space="preserve">RELEINT. 1P 4FILI SILENZ. 16A P/SCATOLA </t>
  </si>
  <si>
    <t>BOCIP65.04GR1</t>
  </si>
  <si>
    <t>CENTRALINO PAR. P65 4MOD.C/PORT. GR</t>
  </si>
  <si>
    <t>14.05.19</t>
  </si>
  <si>
    <t>V1W2646</t>
  </si>
  <si>
    <t>COPERCHIO TONDO A GRIFFE P/SCAT.D75-85</t>
  </si>
  <si>
    <t>V1W2645</t>
  </si>
  <si>
    <t>COPERCHIO TONDO AGRIFFEP/SCAT.D55-70</t>
  </si>
  <si>
    <t>MORSETTIERA PROTETTA 2P 100A</t>
  </si>
  <si>
    <t>BEG4609</t>
  </si>
  <si>
    <t>INTERRUTTORE DIFF.MAGN.1P~N 16A0,03A"C'</t>
  </si>
  <si>
    <t>HAGADA816H</t>
  </si>
  <si>
    <t>INTERRUTTORE DIFF.MAGN.1P+N 16A 0,03A"C"</t>
  </si>
  <si>
    <t>HAGMJN5O6A</t>
  </si>
  <si>
    <t>INTERRUTTORE MAGN. 1 P+N 6A "C</t>
  </si>
  <si>
    <t>HAGMJN51OA</t>
  </si>
  <si>
    <t>INTERRUTTOREMAGN. 1P+N1OA"C'</t>
  </si>
  <si>
    <t>HAGMJN516A</t>
  </si>
  <si>
    <t>INTERRUTTORE MACN. 1P+N 16A'C</t>
  </si>
  <si>
    <t>BOCLAN6O.60W</t>
  </si>
  <si>
    <t>TERMINALE P/CAN.TA-TAE-TAS-TAD 60X60 Bl</t>
  </si>
  <si>
    <t>BOCTAEN6O.60W</t>
  </si>
  <si>
    <t>CANALE CHIUSO BASE PIANA C/COP. 60X60 Bl</t>
  </si>
  <si>
    <t>FRUTTOLUCE TF 6LED SE i N</t>
  </si>
  <si>
    <t>INTERRUTTORE DIFF.MAGN.1P+N 1OAO,03A"C"</t>
  </si>
  <si>
    <t>CEBL3M</t>
  </si>
  <si>
    <t>CONNETTORE Dl TESTA N/ISOL.SEZ. 16</t>
  </si>
  <si>
    <t>V6AN51922</t>
  </si>
  <si>
    <t>SUPPORTO 2MOD.EIKONIPLANA P/GUIDA DIN</t>
  </si>
  <si>
    <t>LEG37172</t>
  </si>
  <si>
    <t>MORSETTO 6,OMMQ TERRA VIKIN</t>
  </si>
  <si>
    <t>LEG37162</t>
  </si>
  <si>
    <t xml:space="preserve">MORSETTO 6MMQ VIKING </t>
  </si>
  <si>
    <t>LEG37102</t>
  </si>
  <si>
    <t xml:space="preserve">MORSETTO 6,OMMQ NEUTRO VIKING </t>
  </si>
  <si>
    <t>LEG37550</t>
  </si>
  <si>
    <t xml:space="preserve">TERMINALE P/MORSETTO P5/6/8/10 VIKING </t>
  </si>
  <si>
    <t>PIX2000.90.234</t>
  </si>
  <si>
    <t>SONDA TEMP. PT1000 B-6X50-A304-0000-2,0 *</t>
  </si>
  <si>
    <t>HAGADC825H</t>
  </si>
  <si>
    <t>BOCLAN200.80W</t>
  </si>
  <si>
    <t>TERMINALE P/CAN.TA-TAE-TAS-TAD 200X80 Bl</t>
  </si>
  <si>
    <t>08.07.19</t>
  </si>
  <si>
    <t>BOCTAN6O.40W</t>
  </si>
  <si>
    <t>CANALE CHIUSO BASE PIANA C/COP. 60X40 Bl</t>
  </si>
  <si>
    <t>BOCSEPN4O</t>
  </si>
  <si>
    <t>SEPARATOREP/CANALETAH4O</t>
  </si>
  <si>
    <t>BOCLAN6O.40W</t>
  </si>
  <si>
    <t>TERMINALE P/CAN.TA-TAE TAS-TAD 60X40 Bl</t>
  </si>
  <si>
    <t>SFEENNO500S</t>
  </si>
  <si>
    <t>SCATOLADER.STAGNA1OSX1O5X55 MUREVA</t>
  </si>
  <si>
    <t>V1W14657.01</t>
  </si>
  <si>
    <t>PLACCA TECNOP. 7MOD. BIANCO</t>
  </si>
  <si>
    <t>13.09.19</t>
  </si>
  <si>
    <t>LB3RGL018.4IA</t>
  </si>
  <si>
    <t>REGLETTE LED RGL 18W-4000K 1473 C/INT.IP</t>
  </si>
  <si>
    <t>B04090</t>
  </si>
  <si>
    <t>IBO</t>
  </si>
  <si>
    <t>12.10.18</t>
  </si>
  <si>
    <t>V71323</t>
  </si>
  <si>
    <t>VIW</t>
  </si>
  <si>
    <t>14.12.18</t>
  </si>
  <si>
    <t>102501.99</t>
  </si>
  <si>
    <t>NOX</t>
  </si>
  <si>
    <t>STRIP LED: 19,2W/M-24V-5M-3K</t>
  </si>
  <si>
    <t>TCI</t>
  </si>
  <si>
    <t>DC 150W 24V VST Alimentatore LED</t>
  </si>
  <si>
    <t>BARRA/STRIP/6/S</t>
  </si>
  <si>
    <t>NOB</t>
  </si>
  <si>
    <t>PROFILO ANGOLARE 2mt C/SATINATA+TAPPI+CL</t>
  </si>
  <si>
    <t>INCALED75</t>
  </si>
  <si>
    <t>PHL</t>
  </si>
  <si>
    <t>LED classic 75W A60 E27 WW FR ND 1CT/10</t>
  </si>
  <si>
    <t>LINHO90015840G2</t>
  </si>
  <si>
    <t>LDV</t>
  </si>
  <si>
    <t>LN COMP HO 900 15W/4000K           LEDV</t>
  </si>
  <si>
    <t>28.12.18</t>
  </si>
  <si>
    <t>B02266</t>
  </si>
  <si>
    <t>LAN 200X80 W. TERMINALE</t>
  </si>
  <si>
    <t>B02262</t>
  </si>
  <si>
    <t>LAN 120X80 W  TERMINALE</t>
  </si>
  <si>
    <t>B02419</t>
  </si>
  <si>
    <t>SEP-N 80      SEPARATORE TA</t>
  </si>
  <si>
    <t>Pulsante targhetta 1P NO 10A grigio</t>
  </si>
  <si>
    <t>GW90026</t>
  </si>
  <si>
    <t>INT.MAGNET.COMP.1P+N C10 4,5KA 1M</t>
  </si>
  <si>
    <t>GW90025</t>
  </si>
  <si>
    <t>INT.MAGNET.COMP.1P+N C 6 4,5KA 1M</t>
  </si>
  <si>
    <t>15201.96</t>
  </si>
  <si>
    <t>PROFILED: PROF. H.9 2M+OP.+2TEST+4CLIPS</t>
  </si>
  <si>
    <t>102602.99</t>
  </si>
  <si>
    <t>ILD</t>
  </si>
  <si>
    <t>GW48017</t>
  </si>
  <si>
    <t>COPERCHIO BASSO CASSETTA 196X152</t>
  </si>
  <si>
    <t>19653.71</t>
  </si>
  <si>
    <t>Placca Classic 3M nero</t>
  </si>
  <si>
    <t>19654.71</t>
  </si>
  <si>
    <t>Placca Classic 4M nero</t>
  </si>
  <si>
    <t>3110/1</t>
  </si>
  <si>
    <t>COE</t>
  </si>
  <si>
    <t>Scatola incasso per pulsantiera 1 modulo</t>
  </si>
  <si>
    <t>04.02.19</t>
  </si>
  <si>
    <t>SCATOLA DA INCASSO PER MONITOR MAXI</t>
  </si>
  <si>
    <t>SENSORE A FILO PER TAPPARELLA</t>
  </si>
  <si>
    <t>33402M</t>
  </si>
  <si>
    <t>MODULO 2 PULSANTI PER UNITA AUDIO SERIE I</t>
  </si>
  <si>
    <t>SENSORE DOPPIA TECNOLOGIA</t>
  </si>
  <si>
    <t>SIR702AW</t>
  </si>
  <si>
    <t>SIRENA DA ESTERNO SERIE 700 GR.2, BIANCA</t>
  </si>
  <si>
    <t>CUSTODIA DA PARETE ANTIPIOGGIA 1 MODULO SE.</t>
  </si>
  <si>
    <t>3311/1S</t>
  </si>
  <si>
    <t>TELAIO 1 MODULO SERIE IKALL CON CORNICE CO.</t>
  </si>
  <si>
    <t>VEDO8I8O</t>
  </si>
  <si>
    <t>MODULO 8 INGRESSI / 8 USCITE LOGICHE, CON..</t>
  </si>
  <si>
    <t>VEDOIP</t>
  </si>
  <si>
    <t>SCHEDA COMUNICAZIONE IP AD INNESTO PER CE..</t>
  </si>
  <si>
    <t>VEDOVOICE</t>
  </si>
  <si>
    <t>SCHEDA MESSAGGI VOCALI AD INNESTO PER CEN..</t>
  </si>
  <si>
    <t>1456S</t>
  </si>
  <si>
    <t>GATEWAY SLAVE PER SISTEMA VIP</t>
  </si>
  <si>
    <t>6802W</t>
  </si>
  <si>
    <t>MONITOR 7"" SERIE MAXI. SISTEMA VIP</t>
  </si>
  <si>
    <t>VEDOLCD</t>
  </si>
  <si>
    <t>TASTIERA SAFEKEY PER CENTRALI SERIE VEDO</t>
  </si>
  <si>
    <t>VEDO68M</t>
  </si>
  <si>
    <t>CENTRALE VEDO 68, BOX METALLICO, ALIMENTA..</t>
  </si>
  <si>
    <t>4682HD</t>
  </si>
  <si>
    <t>UNIT  A/V COLORI HD SERIE IKALL. VIP</t>
  </si>
  <si>
    <t>BATTERIA AL PIOMBO 12 VCC 15 AH</t>
  </si>
  <si>
    <t>UNITA AUDIO SISTEMA VIP SERIE IKALL</t>
  </si>
  <si>
    <t>ALIMENTATORE POSTO ESTERNO ICOM. 4 MODULI</t>
  </si>
  <si>
    <t>BATTERIA PER SIRENA VIA FILO AUTOALIMENTATA</t>
  </si>
  <si>
    <t>33412M</t>
  </si>
  <si>
    <t>MODULO 2 PULSANTI PER UNIT  AUDIO/VIDEO S..</t>
  </si>
  <si>
    <t>BASE DA TAVOLO PER MONITOR MAXI</t>
  </si>
  <si>
    <t>DT12EAM</t>
  </si>
  <si>
    <t>SENSORE DOPPIA TECNOLOGIA DA ESTERNO CON</t>
  </si>
  <si>
    <t>PRI</t>
  </si>
  <si>
    <t>QUASAR 20 LED-12,5W 3K MONO GRIGIO</t>
  </si>
  <si>
    <t>QUASAR 20 LED-23,2W 3K BI GRIGIO</t>
  </si>
  <si>
    <t>CH123</t>
  </si>
  <si>
    <t>FAN</t>
  </si>
  <si>
    <t>TERMOSTATO DA INCASSO 230V RETROILLUMINATO</t>
  </si>
  <si>
    <t>SUPP 3 MOD CON VITI</t>
  </si>
  <si>
    <t>SUPP 4 MOD CON VITI</t>
  </si>
  <si>
    <t>SUPP 7 MOD CON VITI</t>
  </si>
  <si>
    <t>PULS 1P NO 10A TIRANTE</t>
  </si>
  <si>
    <t>SUONERIA 230V 50-60HZ</t>
  </si>
  <si>
    <t>RONZATORE 230V 50-60HZ</t>
  </si>
  <si>
    <t>ENN05004</t>
  </si>
  <si>
    <t>SNR</t>
  </si>
  <si>
    <t>Scat.der.IP55 80x80x45  entr stagne</t>
  </si>
  <si>
    <t>QBX</t>
  </si>
  <si>
    <t>SURC40024840G2</t>
  </si>
  <si>
    <t>SF CIRCULAR 400 24W/4000K IP44</t>
  </si>
  <si>
    <t>14653.20</t>
  </si>
  <si>
    <t>PLACCA 3M ARGENTO OPACO</t>
  </si>
  <si>
    <t>14654.01</t>
  </si>
  <si>
    <t>PLACCA 4M BIANCO</t>
  </si>
  <si>
    <t>19.06.19</t>
  </si>
  <si>
    <t>CONT. MAGNETICO PER PORTE BASCULANTI ALLU..</t>
  </si>
  <si>
    <t>01.07.19</t>
  </si>
  <si>
    <t>VEDOISO</t>
  </si>
  <si>
    <t>MODULO ISOLATORE SU BUS, CONTENITORE PLAS..</t>
  </si>
  <si>
    <t>17.10.19</t>
  </si>
  <si>
    <t>INVERTER</t>
  </si>
  <si>
    <t>SCHEDA RESISTENZA</t>
  </si>
  <si>
    <t>AMPEROMETR0</t>
  </si>
  <si>
    <t>Q.CONTATORE</t>
  </si>
  <si>
    <t>TUBO 16 CORRUGATO NERO</t>
  </si>
  <si>
    <t>TUBO 20 CORRUGATO NERO</t>
  </si>
  <si>
    <t>TUBO 25 CORRUGATO NERO</t>
  </si>
  <si>
    <t>TUBO 32 CORRUGATO NERO</t>
  </si>
  <si>
    <t>TUBO 40 CORRUGATO NERO</t>
  </si>
  <si>
    <t>TUBO 20 CORRUGATO VIOLA</t>
  </si>
  <si>
    <t>TUBO 25 CORRUGATO VIOLA</t>
  </si>
  <si>
    <t>TUBO 32 CORRUGATO VIOLA</t>
  </si>
  <si>
    <t>TUBO 25 CORRUGATO VERDE</t>
  </si>
  <si>
    <t>TUBO 32 CORRUGATO VERDE</t>
  </si>
  <si>
    <t>TUBO 32 CORRUGATO MARRONE</t>
  </si>
  <si>
    <t>TUBO 25 CORRUGATO MARRONE</t>
  </si>
  <si>
    <t>SCATOLE 503</t>
  </si>
  <si>
    <t>SCATOLE 504</t>
  </si>
  <si>
    <t>SCATOLE 506</t>
  </si>
  <si>
    <t>SCATOLE TONDE</t>
  </si>
  <si>
    <t>DERIVAZIONE PT5</t>
  </si>
  <si>
    <t>DERIVAZIONE PT6</t>
  </si>
  <si>
    <t>DERIVAZIONE PT7</t>
  </si>
  <si>
    <t>DERIVAZIONE PT8</t>
  </si>
  <si>
    <t>GANCI DI UNIONE</t>
  </si>
  <si>
    <t>BPRESE</t>
  </si>
  <si>
    <t>PORTA LAMPADA</t>
  </si>
  <si>
    <t>LAMPADE LED</t>
  </si>
  <si>
    <t>PORTA NOME</t>
  </si>
  <si>
    <t>FILO 1,5 BLU</t>
  </si>
  <si>
    <t>ALLARME</t>
  </si>
  <si>
    <t>CAVO 6X0,22</t>
  </si>
  <si>
    <t>CAVO 2+2 0,22</t>
  </si>
  <si>
    <t>CAVO 2+4 0,22</t>
  </si>
  <si>
    <t>CAVO 8X0,22</t>
  </si>
  <si>
    <t>CAVO 4X0,22</t>
  </si>
  <si>
    <t>CAVO 2+6 0,22</t>
  </si>
  <si>
    <t>FILO 1,5 NERO</t>
  </si>
  <si>
    <t>FILO 1,5 AZZ</t>
  </si>
  <si>
    <t>FILO 1,5 VIOLA</t>
  </si>
  <si>
    <t>FILO 1,5 ARANCIO</t>
  </si>
  <si>
    <t>FILO 1,5 GRIGIO</t>
  </si>
  <si>
    <t>FILO 1,5 ROSA</t>
  </si>
  <si>
    <t>FILO 1,5 MARRONE</t>
  </si>
  <si>
    <t>FILO 1,5 ROSSO</t>
  </si>
  <si>
    <t>FILO 1,5 BIANCO</t>
  </si>
  <si>
    <t>FILO 1,5 GIALLO VERDE</t>
  </si>
  <si>
    <t>FILO 2,5 NERO</t>
  </si>
  <si>
    <t>FILO 2,5 BLU</t>
  </si>
  <si>
    <t>FILO 2,5 AZZURRO</t>
  </si>
  <si>
    <t>FILO 2,5 GIALLO VERDE</t>
  </si>
  <si>
    <t>FILO 2,5 MARRONE</t>
  </si>
  <si>
    <t>FILO 2,5 GRIGIO</t>
  </si>
  <si>
    <t>7.12.18</t>
  </si>
  <si>
    <t>FILO 4 MARRONE</t>
  </si>
  <si>
    <t>FILO 4 GRIGIO</t>
  </si>
  <si>
    <t>FILO 4 BLU</t>
  </si>
  <si>
    <t>FILO 4 GIALLO VERDE</t>
  </si>
  <si>
    <t>22.3.19</t>
  </si>
  <si>
    <t xml:space="preserve"> N. 3 ORE X 23,00 =</t>
  </si>
  <si>
    <t>LAVORO BORDO MACCHINA</t>
  </si>
  <si>
    <t>N. __27/2019____DEL 27/11/2019</t>
  </si>
  <si>
    <t>data e ora del ritiro___27/11/2019 ore 10,00</t>
  </si>
  <si>
    <t>data e ora del ritiro___18/11/2019 ore 09,00</t>
  </si>
  <si>
    <t xml:space="preserve">DIFFERENZIALE </t>
  </si>
  <si>
    <t>N.   29 /2019__  del _12/12/2019</t>
  </si>
  <si>
    <t>VIA MARASCA</t>
  </si>
  <si>
    <r>
      <t>data e ora del ritiro</t>
    </r>
    <r>
      <rPr>
        <sz val="10"/>
        <color theme="1"/>
        <rFont val="Calibri"/>
        <family val="2"/>
        <scheme val="minor"/>
      </rPr>
      <t xml:space="preserve"> ____12/12/2019 ORE 08,00________</t>
    </r>
  </si>
  <si>
    <t>SPIGOLON GIANNA- CAMPESE ERIKA</t>
  </si>
  <si>
    <t>N. 1 DIFFERENZIALE RESTART GE 25A</t>
  </si>
  <si>
    <t>IMP.IVA AL 10</t>
  </si>
  <si>
    <t>IMP.IVA AL 22</t>
  </si>
  <si>
    <t>PEGORARO ERCOLE</t>
  </si>
  <si>
    <t xml:space="preserve">VIA GRANCARE BASSE 175 </t>
  </si>
  <si>
    <t>ARCUGNANO (VI)</t>
  </si>
  <si>
    <t>N.   12 /2019__  del _09.07.2019</t>
  </si>
  <si>
    <r>
      <t>data e ora del ritiro</t>
    </r>
    <r>
      <rPr>
        <sz val="10"/>
        <color theme="1"/>
        <rFont val="Calibri"/>
        <family val="2"/>
        <scheme val="minor"/>
      </rPr>
      <t xml:space="preserve"> ____09/07/2019 ORE 08,00________</t>
    </r>
  </si>
  <si>
    <t>TUBONERO D25</t>
  </si>
  <si>
    <t>TUBO NERO D32</t>
  </si>
  <si>
    <t>TUBO MARRONE D25</t>
  </si>
  <si>
    <t>TUBO VERDE D25</t>
  </si>
  <si>
    <t>SCATOLA INCASSO PT6</t>
  </si>
  <si>
    <t>SCATOLA INCASSO PT7</t>
  </si>
  <si>
    <t>N.   24 /2019__  del _31.10.2019</t>
  </si>
  <si>
    <t>SUPPORTO3M~VITI ARKE'</t>
  </si>
  <si>
    <t>COPRIFOROGRIGIO ARKE'</t>
  </si>
  <si>
    <t>VIW19008</t>
  </si>
  <si>
    <t>PULSANTE 1P NO 1OA GRIGIO ARKE'</t>
  </si>
  <si>
    <t>VIW19005</t>
  </si>
  <si>
    <t>VIWi900I</t>
  </si>
  <si>
    <t>INTERRUTTORE 1P 16A GRIGIO ARKE'</t>
  </si>
  <si>
    <t>PRESA2P+T 16A P17/il GRIGIO ARKE'</t>
  </si>
  <si>
    <t>PRESA 2P+T 10A Pii GRIGIO ARKE'</t>
  </si>
  <si>
    <t>PRESA 2P~T 16A UNIVERSALE GRIGIO ARKE'</t>
  </si>
  <si>
    <t>REL650.30</t>
  </si>
  <si>
    <t>NIPPLE FERRO-ZINCATOL30MM 1011</t>
  </si>
  <si>
    <t>REL726</t>
  </si>
  <si>
    <t xml:space="preserve">PORTALAMPADA E27 PORC.RACC.10MB </t>
  </si>
  <si>
    <t>REL651</t>
  </si>
  <si>
    <t>DADO ESAGONALE 10/1</t>
  </si>
  <si>
    <t>FIN159182300000</t>
  </si>
  <si>
    <t>DIMMER P/LED</t>
  </si>
  <si>
    <t>OSRPACA150827SG6</t>
  </si>
  <si>
    <t>VIW936.250W</t>
  </si>
  <si>
    <t xml:space="preserve">UNITÀ  SEGNALAZ.LED 250V 0,35W  BI </t>
  </si>
  <si>
    <t>VIA043259</t>
  </si>
  <si>
    <t>Presa TV-RD-SAT diretta grigio</t>
  </si>
  <si>
    <t>Presa 2P+T 16A universale grigio</t>
  </si>
  <si>
    <t>Interruttore 2P 16AX grigio</t>
  </si>
  <si>
    <t>Supporto 3M + viti</t>
  </si>
  <si>
    <t>19001.B</t>
  </si>
  <si>
    <t>Interruttore 1P 16AX bianco</t>
  </si>
  <si>
    <t>19005.B</t>
  </si>
  <si>
    <t>Deviatore 1P 16AX bianco</t>
  </si>
  <si>
    <t>19203.B</t>
  </si>
  <si>
    <t>Presa 2P+T 16A P17/11 bianco</t>
  </si>
  <si>
    <t>19210.B</t>
  </si>
  <si>
    <t>Presa 2P+T 16A universale bianco</t>
  </si>
  <si>
    <t>19041.B</t>
  </si>
  <si>
    <t>Copriforo bianco</t>
  </si>
  <si>
    <t>19008.0</t>
  </si>
  <si>
    <t>Meccanismo pulsante 1P NO 10A</t>
  </si>
  <si>
    <t>19021.L.B</t>
  </si>
  <si>
    <t>Tasto 1M simbolo luce bianco</t>
  </si>
  <si>
    <t>19052.B</t>
  </si>
  <si>
    <t>Pulsante 1P NO 10A tirante bianco</t>
  </si>
  <si>
    <t>19008.B</t>
  </si>
  <si>
    <t>19653.78</t>
  </si>
  <si>
    <t>Placca Classic 3M oro matt</t>
  </si>
  <si>
    <t>19653.72</t>
  </si>
  <si>
    <t>Placca Classic 3M grigio</t>
  </si>
  <si>
    <t>RELE' 4 FILI 220V</t>
  </si>
  <si>
    <t>LAMPADA E27 LED</t>
  </si>
  <si>
    <t>MORSETTI</t>
  </si>
  <si>
    <t>GIUNTI F</t>
  </si>
  <si>
    <t>SPINE F</t>
  </si>
  <si>
    <t>COPERCHIO 503</t>
  </si>
  <si>
    <t>CAVO TRECCIA 3X1</t>
  </si>
  <si>
    <t>SUPPORTO STAGNO</t>
  </si>
  <si>
    <t>COPRITASTO LUCE</t>
  </si>
  <si>
    <t xml:space="preserve">LAMPADA LED ADV CLA150D1 21Wl 827  E27                      </t>
  </si>
  <si>
    <t>Pulsante 1P NO 10A bianco + COPRITASTO CAMPANELLO</t>
  </si>
  <si>
    <t xml:space="preserve">PULSANTE 1P NO 10A bianco   </t>
  </si>
  <si>
    <t>CENTRALINO 30DB FRACARO</t>
  </si>
  <si>
    <t>ANTENNE OFFEL</t>
  </si>
  <si>
    <t>MIX VUU OFFEL</t>
  </si>
  <si>
    <t>RIPARTITORE 12DB 4PRESE</t>
  </si>
  <si>
    <t>RIPARTITORE 10DB 4 PRESE</t>
  </si>
  <si>
    <t>FECCH143A</t>
  </si>
  <si>
    <t>CRONOTERMOSTATO SETT.INC.RETROILL.230V</t>
  </si>
  <si>
    <t>INTERR.MAGNET. GW 1MD C6</t>
  </si>
  <si>
    <t>INTERR.MAGNET. GW 1MD C10</t>
  </si>
  <si>
    <t>INTERR.MAGNET. GW 1MD C16</t>
  </si>
  <si>
    <t>23.03.18</t>
  </si>
  <si>
    <t>26.03.18</t>
  </si>
  <si>
    <t>PORTATO TUBO-SCATOLE E SEGNATO</t>
  </si>
  <si>
    <t>10.05.18</t>
  </si>
  <si>
    <t>TUBI SALA PIANO TERRA</t>
  </si>
  <si>
    <t>TOLTO FILI E COLLEGATI</t>
  </si>
  <si>
    <t>17.08.18</t>
  </si>
  <si>
    <t>VISTO PER SPOSTARE TUBI PORTA</t>
  </si>
  <si>
    <t>12.09.18</t>
  </si>
  <si>
    <t>SPOSTATO FILI PORTA</t>
  </si>
  <si>
    <t>17.09.18</t>
  </si>
  <si>
    <t>29.10.18</t>
  </si>
  <si>
    <t>LISTA FRUTTI</t>
  </si>
  <si>
    <t>SPOSTATO LINEA GARAGE</t>
  </si>
  <si>
    <t>FILI E FRUTTI PIANO TERRA</t>
  </si>
  <si>
    <t>11.12.18</t>
  </si>
  <si>
    <t>COLLEGATO ELETTROVALVOLE TERMOSTATO,LINEE</t>
  </si>
  <si>
    <t>QUADRO ELETTRICO</t>
  </si>
  <si>
    <t>18.02.19</t>
  </si>
  <si>
    <t>TV SALA E VISTO PER PRIMO PIANO</t>
  </si>
  <si>
    <t>TUBI PRIMO PIANO</t>
  </si>
  <si>
    <t>18.09.19</t>
  </si>
  <si>
    <t>SISTEMATO TUBI PARTE VECCHIA I PIANO</t>
  </si>
  <si>
    <t>23.10.19</t>
  </si>
  <si>
    <t>FILI E COLLEGAMENTI</t>
  </si>
  <si>
    <t>31.10.19</t>
  </si>
  <si>
    <t>TV E FRUTTI</t>
  </si>
  <si>
    <t>12.11.19</t>
  </si>
  <si>
    <t>SISTEMATO TV E FRUTTI</t>
  </si>
  <si>
    <t>ORE TOTALI X € 23,00 =</t>
  </si>
  <si>
    <t>BOLLA 12</t>
  </si>
  <si>
    <t>BOLLA MATERIALE N. 12</t>
  </si>
  <si>
    <t>BOLLA MATERIALE N. 24</t>
  </si>
  <si>
    <t>IMPONIBILE FATTURA</t>
  </si>
  <si>
    <t>27.03.18</t>
  </si>
  <si>
    <t>PER RISCALDAMENTO</t>
  </si>
  <si>
    <t>ACCONTO</t>
  </si>
  <si>
    <t>N.   13 /2019__  del _18.07.2019</t>
  </si>
  <si>
    <r>
      <t>data e ora del ritiro</t>
    </r>
    <r>
      <rPr>
        <sz val="10"/>
        <color theme="1"/>
        <rFont val="Calibri"/>
        <family val="2"/>
        <scheme val="minor"/>
      </rPr>
      <t xml:space="preserve"> ____18/07/2019 ORE 08,00________</t>
    </r>
  </si>
  <si>
    <t xml:space="preserve">QUADRO IP65 337X105X96 5MOD. P/2PR 16A </t>
  </si>
  <si>
    <t xml:space="preserve"> CALOTTA IP55 2POSTI</t>
  </si>
  <si>
    <t>RIVELATORE EL.DI PRESENZA 1000W 230V  BI</t>
  </si>
  <si>
    <t>GEW68018N</t>
  </si>
  <si>
    <t>BEBLCCLICKN140B1</t>
  </si>
  <si>
    <t>V1W14373</t>
  </si>
  <si>
    <t>SUONERIA EL.230V 50-60HZ</t>
  </si>
  <si>
    <t>V1W14378</t>
  </si>
  <si>
    <t>V1W14904</t>
  </si>
  <si>
    <t>OVAEXIWAYEASYL2</t>
  </si>
  <si>
    <t>LAMPADA EMERG.EXIWAYEASYLEDIP42 24W 1H</t>
  </si>
  <si>
    <t>OVAEXIWAYEASYL1:</t>
  </si>
  <si>
    <t>LAMPADA EMERG.EXIWAYEASYLEDIP42  8W1H</t>
  </si>
  <si>
    <t>OVA53129</t>
  </si>
  <si>
    <t>PITTOGRAMMAISO DX+SX+BSEXIWAY-EASYLED</t>
  </si>
  <si>
    <t>GEW40101</t>
  </si>
  <si>
    <t>CENTRALINO PAR. 4MIP65</t>
  </si>
  <si>
    <t>GEW94006</t>
  </si>
  <si>
    <t>INTERRUTTORE DIFF.MAGN.1P+N IOAO,03A"C"</t>
  </si>
  <si>
    <t>GEW94007</t>
  </si>
  <si>
    <t>INTERRUTTORE DIFF.MAGN.1P+N 16A0,03A'C"</t>
  </si>
  <si>
    <t>BEG824S</t>
  </si>
  <si>
    <t>LAMPADA UP LED824S SE 100LM 120'/RM</t>
  </si>
  <si>
    <t>SFEDOMA47C25</t>
  </si>
  <si>
    <t>SFEDOMB22530A</t>
  </si>
  <si>
    <t>INTERRUTTOREDIFF.2P      25A 0,03A ·A·</t>
  </si>
  <si>
    <t>SFEDOMB22530C</t>
  </si>
  <si>
    <t>INTERRUTTORE DIFF.2P       25A 0,03A "AC"</t>
  </si>
  <si>
    <t>BOCIPS6.01VM</t>
  </si>
  <si>
    <t>CASSETTA DERIV.PAR.100X100X 50 IP56</t>
  </si>
  <si>
    <t>INSGRI20</t>
  </si>
  <si>
    <t>TUBO RIGIDO PESANTE IMQ D20 GRIGIO</t>
  </si>
  <si>
    <t>ETNFAZ6C32.1N</t>
  </si>
  <si>
    <t>INTERRUTTORE MAGN. 6KA iN "C" 32A</t>
  </si>
  <si>
    <t>CONTENITORE PAR. 4MOD. IP55 PLANA</t>
  </si>
  <si>
    <t>V1W14052</t>
  </si>
  <si>
    <t>PULSANTEATIRANTE 1P 1OANO</t>
  </si>
  <si>
    <t>VIW14008</t>
  </si>
  <si>
    <t>PULSANTE ILLUM.1P IOA</t>
  </si>
  <si>
    <t>VIW14004</t>
  </si>
  <si>
    <t>INTERRUTTORE MAGN.1P+N    25A"C"</t>
  </si>
  <si>
    <t>PULS 1P NO 10A TARGHETTA</t>
  </si>
  <si>
    <t>14657.01</t>
  </si>
  <si>
    <t>PLACCA 7M BIANCO</t>
  </si>
  <si>
    <t>00936.250.W</t>
  </si>
  <si>
    <t>Unit  segnal. LED 250V 0,35W bianco</t>
  </si>
  <si>
    <t>TASTO 1 MOD DIFFUSORE</t>
  </si>
  <si>
    <t>INTERR 1P 10AX</t>
  </si>
  <si>
    <t>14943.01</t>
  </si>
  <si>
    <t>CALOTTA IP55 3M CON VITI BIANCO</t>
  </si>
  <si>
    <t>PRESA 2P+T 16A UNIVERSAL</t>
  </si>
  <si>
    <t>BPRESA 2P+T 16A P17/11</t>
  </si>
  <si>
    <t>QTE</t>
  </si>
  <si>
    <t>TS20</t>
  </si>
  <si>
    <t>DROP 20 BIANCO</t>
  </si>
  <si>
    <t>GW46401</t>
  </si>
  <si>
    <t>PIASTRE ACCIAIO 300X250X160</t>
  </si>
  <si>
    <t>GW46001F</t>
  </si>
  <si>
    <t>QUADRO QP POLIEST.CIECO 250x300X160 IP66</t>
  </si>
  <si>
    <t>CONTENIT IP40 12M 4X3 VERT</t>
  </si>
  <si>
    <t>INTERR 2P 16AX</t>
  </si>
  <si>
    <t>GWD6659</t>
  </si>
  <si>
    <t>RELE' PASSO-PASSO 2NA 16A 230VCA 1M</t>
  </si>
  <si>
    <t>VIVALDO GRAZIANO</t>
  </si>
  <si>
    <t>VIA MONTE DELLE ROSE 7</t>
  </si>
  <si>
    <t>ARCUGNANO VI</t>
  </si>
  <si>
    <t>VAI CANEGLIERA 9 - LONGARE VI</t>
  </si>
  <si>
    <t>FILO FS17 1,5 MM2</t>
  </si>
  <si>
    <t>FILO FS17 2,5 MM2</t>
  </si>
  <si>
    <t>FILO FS17 4 MM2</t>
  </si>
  <si>
    <t>SUPPORTO 4M</t>
  </si>
  <si>
    <t>INVERTITORE</t>
  </si>
  <si>
    <t>LOMBARDO</t>
  </si>
  <si>
    <t>LAMPADA NERA</t>
  </si>
  <si>
    <t>TUBO-SCATOLA D20 + GIUNTI+CURVA</t>
  </si>
  <si>
    <t>SCATOLA GUAINA D12+GUAINA</t>
  </si>
  <si>
    <t>OSRAM</t>
  </si>
  <si>
    <t>FARO 50W</t>
  </si>
  <si>
    <t>MORSETTIERA MODULARE</t>
  </si>
  <si>
    <t>SEZIONATORE 32A</t>
  </si>
  <si>
    <t>INTERRUTTORE MAGNETOTERMICO C6</t>
  </si>
  <si>
    <t>INTERRUTTORE MAGNETOTERMICO C10</t>
  </si>
  <si>
    <t>INTERRUTTORE MAGNETOTERMICO C16</t>
  </si>
  <si>
    <t>GW</t>
  </si>
  <si>
    <t>POMPEIANA</t>
  </si>
  <si>
    <t>LED CUCINA</t>
  </si>
  <si>
    <t>FARO 20W</t>
  </si>
  <si>
    <t>OSRM</t>
  </si>
  <si>
    <t>PERRI</t>
  </si>
  <si>
    <t>SENSORE</t>
  </si>
  <si>
    <t>SCATOLA DA ESTERNO</t>
  </si>
  <si>
    <t>SCATOLA 8 POSTI STAGNA</t>
  </si>
  <si>
    <t>INTERRUTTORE</t>
  </si>
  <si>
    <t>TAPPI</t>
  </si>
  <si>
    <t>LIVIA</t>
  </si>
  <si>
    <t>LED 1,5 MT</t>
  </si>
  <si>
    <t>FILO FS17 1X1,5mm2</t>
  </si>
  <si>
    <t>TUBO DA 20</t>
  </si>
  <si>
    <t>TUBO DA 16</t>
  </si>
  <si>
    <t>CURVE</t>
  </si>
  <si>
    <t>27.06.19</t>
  </si>
  <si>
    <t>CLIPS VARIO</t>
  </si>
  <si>
    <t>CREMALIERA</t>
  </si>
  <si>
    <t>COPPIE FOTOCELLULE  DA ESTERNO</t>
  </si>
  <si>
    <t>LAMPEGGIANTI LED</t>
  </si>
  <si>
    <t>COSTA DI SICUREZZA</t>
  </si>
  <si>
    <t>COLONNINA</t>
  </si>
  <si>
    <t>RICEVENTE DA ESTERNO</t>
  </si>
  <si>
    <t>CAVO 0,5 BLU 4 FILI</t>
  </si>
  <si>
    <t>CAVO 0,5 BLU 2 FILI</t>
  </si>
  <si>
    <t>RELE' 12 V  CON BASE</t>
  </si>
  <si>
    <t>ABB</t>
  </si>
  <si>
    <t>TRASFORMATORE 12 V</t>
  </si>
  <si>
    <t>BARRA FILETTATA RESINA VARIO</t>
  </si>
  <si>
    <t>14.11.19</t>
  </si>
  <si>
    <t>10.12.19</t>
  </si>
  <si>
    <t>12.12.19</t>
  </si>
  <si>
    <t>BINARIO LED</t>
  </si>
  <si>
    <t>STRISCIA LED 20W</t>
  </si>
  <si>
    <t>DEVIATORE 8000</t>
  </si>
  <si>
    <t xml:space="preserve">SENSORE </t>
  </si>
  <si>
    <t>TRASFORMATORE 120W</t>
  </si>
  <si>
    <t>CAVO 2 FILI</t>
  </si>
  <si>
    <t>15.11.19</t>
  </si>
  <si>
    <t>PROVA LED</t>
  </si>
  <si>
    <t>21.12.19</t>
  </si>
  <si>
    <t>COLLEGATO</t>
  </si>
  <si>
    <t>SENSORE E LED</t>
  </si>
  <si>
    <t>CAMBIO CHEDA FOTOCELLULA CASA E VISTO LONGARE</t>
  </si>
  <si>
    <t>20.11.18</t>
  </si>
  <si>
    <t>PROVA LUCI E VISTO</t>
  </si>
  <si>
    <t>PULITO SCATOLE TUBO LUCI</t>
  </si>
  <si>
    <t>FILI COLLEGAMENTI</t>
  </si>
  <si>
    <t>13.05.19</t>
  </si>
  <si>
    <t>26.06.19</t>
  </si>
  <si>
    <t>25.06.19</t>
  </si>
  <si>
    <t>SCHEDA FOTOCELLULA</t>
  </si>
  <si>
    <t>FILO 10 MM2</t>
  </si>
  <si>
    <t>TOTALE ORE 39 X EURO 23,00 =</t>
  </si>
  <si>
    <r>
      <t>causale del trasporto_</t>
    </r>
    <r>
      <rPr>
        <u/>
        <sz val="10"/>
        <rFont val="Arial"/>
        <family val="2"/>
      </rPr>
      <t>INSTALLAZIONE</t>
    </r>
    <r>
      <rPr>
        <i/>
        <sz val="10"/>
        <rFont val="Arial"/>
        <family val="2"/>
      </rPr>
      <t>__</t>
    </r>
  </si>
  <si>
    <t>LAVORO X EURO 23,00 =</t>
  </si>
  <si>
    <t>TOTALE POMPEIANA</t>
  </si>
  <si>
    <t>COPPIA FOTOCELLULA DA INCASSO</t>
  </si>
  <si>
    <t>PULSANTE CAMPANELLO CON LED</t>
  </si>
  <si>
    <t>MOTORE 400 KG M30 323</t>
  </si>
  <si>
    <t>TOTALE LED CUCINA</t>
  </si>
  <si>
    <t>ore 30 x euro 20,00 =</t>
  </si>
  <si>
    <t>ft 27</t>
  </si>
  <si>
    <t>TUBO RIGIDO D25-D32</t>
  </si>
  <si>
    <t>GUAINE</t>
  </si>
  <si>
    <t>16.10.18</t>
  </si>
  <si>
    <t>26.10.18</t>
  </si>
  <si>
    <t>21.12.18</t>
  </si>
  <si>
    <t>22.03.19</t>
  </si>
  <si>
    <t>12.05.19</t>
  </si>
  <si>
    <t>19.12.19</t>
  </si>
  <si>
    <t>FILO 6MM2</t>
  </si>
  <si>
    <t>TASSELLI</t>
  </si>
  <si>
    <t>NASTRO VULCANIZZANTE</t>
  </si>
  <si>
    <t>DICHIARAZIONE CONFORMITA'</t>
  </si>
  <si>
    <t>PREZZI</t>
  </si>
  <si>
    <t>A LUI</t>
  </si>
  <si>
    <t>MATERIALE PER OGNI IMPIANTO</t>
  </si>
  <si>
    <t>SINGOLI</t>
  </si>
  <si>
    <t>TOTALI PER I DUE IMPIANTI</t>
  </si>
  <si>
    <t>33 ORE X 23,00 =</t>
  </si>
  <si>
    <t>TOTALE PER SINGOLO IMPIANTO</t>
  </si>
  <si>
    <t>IMPIANTO FOTOVOLTAICO</t>
  </si>
  <si>
    <t>ANTENNA</t>
  </si>
  <si>
    <t>PALO CURVO</t>
  </si>
  <si>
    <t>PALO 2 ELEMENTI</t>
  </si>
  <si>
    <t>ZANCHE DI FISSAGGIO</t>
  </si>
  <si>
    <t>ANTENNA OFFEL IV -V</t>
  </si>
  <si>
    <t>ANTENNA OFFEL III</t>
  </si>
  <si>
    <t>MIX VU</t>
  </si>
  <si>
    <t>DIVISORIO 12DB 4 PRESE</t>
  </si>
  <si>
    <t>PARABOLA</t>
  </si>
  <si>
    <t>CONVERTITORE 4 PRESE</t>
  </si>
  <si>
    <t>DIVISORE A 2 VIE</t>
  </si>
  <si>
    <t>RIPARTITORE TERMINALE A 2 PRESE</t>
  </si>
  <si>
    <t>CENTRALINO TV 35DB</t>
  </si>
  <si>
    <t>TUBO RIGIDO D25</t>
  </si>
  <si>
    <t>CANALA 60X60 + TAPPO</t>
  </si>
  <si>
    <t>CAVO TV PICCOLO</t>
  </si>
  <si>
    <t>04.01.19</t>
  </si>
  <si>
    <t>VIDEO</t>
  </si>
  <si>
    <t>05.03.20</t>
  </si>
  <si>
    <t>SENSORE VIBRAZIONE</t>
  </si>
  <si>
    <t>SENSORE BARRIERA DOPPIA TECNOLOGIA</t>
  </si>
  <si>
    <t>SINGOLO</t>
  </si>
  <si>
    <t>COSTO</t>
  </si>
  <si>
    <t>A LUI TOTALE</t>
  </si>
  <si>
    <t>CAVI ALLARME</t>
  </si>
  <si>
    <t>05.06.19</t>
  </si>
  <si>
    <t>20.06.19</t>
  </si>
  <si>
    <t>11.10.19</t>
  </si>
  <si>
    <t>ALLARME PIANO TERRA</t>
  </si>
  <si>
    <t>24.10.19</t>
  </si>
  <si>
    <t>26.10.19</t>
  </si>
  <si>
    <t>X 23 EURO =</t>
  </si>
  <si>
    <t>TOTALE ALLARME</t>
  </si>
  <si>
    <t>TOTALE VIDEO</t>
  </si>
  <si>
    <t>DAVIDE</t>
  </si>
  <si>
    <t>DA DIVIDERE</t>
  </si>
  <si>
    <t>BINARIO LED BAGNO</t>
  </si>
  <si>
    <t>SONDA PASSAFILI</t>
  </si>
  <si>
    <t>DERIVAZIONE PT9</t>
  </si>
  <si>
    <t>LED 23W 1,5 MT OSR</t>
  </si>
  <si>
    <t>FILO 6</t>
  </si>
  <si>
    <t>COPERCHI 503</t>
  </si>
  <si>
    <t>FILO 16 MM GV</t>
  </si>
  <si>
    <t>SCATOLA A 2P+BIPRESA+TAPPO</t>
  </si>
  <si>
    <t>RELE' 4FILI  PASSOPASSO</t>
  </si>
  <si>
    <t>RELE' 220  4C CON BASE</t>
  </si>
  <si>
    <t>SCATOLA 10X10</t>
  </si>
  <si>
    <t>CAVO TELEFONO</t>
  </si>
  <si>
    <t>IP40 DSG QUADRO 54MD W CEN PARETE</t>
  </si>
  <si>
    <t>BAGNO</t>
  </si>
  <si>
    <t>CUCINA</t>
  </si>
  <si>
    <t>CORRIDOIO</t>
  </si>
  <si>
    <t>COPERCHIO PROT SCAT 3 MOD CARTONE</t>
  </si>
  <si>
    <t>QUADRO CONTATORE</t>
  </si>
  <si>
    <t>LUCI ESTERNE</t>
  </si>
  <si>
    <t>Q.GENERALE</t>
  </si>
  <si>
    <t>Q.GEN</t>
  </si>
  <si>
    <t>LINEA FOTOVOL.</t>
  </si>
  <si>
    <t>LINEA POMPA DI CALORE</t>
  </si>
  <si>
    <t>RESISTENZA</t>
  </si>
  <si>
    <t>CLIMA GIORNO</t>
  </si>
  <si>
    <t>CLIMA NOTTE</t>
  </si>
  <si>
    <t>L.GARAGE</t>
  </si>
  <si>
    <t>DIFF.UTENZE</t>
  </si>
  <si>
    <t>MAGNETOTERMICO 16 A</t>
  </si>
  <si>
    <t>MAGNETOTERMICO 10 A</t>
  </si>
  <si>
    <t>MAGNETOTERMICO 6A</t>
  </si>
  <si>
    <t>CANCELLO E.</t>
  </si>
  <si>
    <t>G UTENZE</t>
  </si>
  <si>
    <t>ORE 76 X 23,00 EURO =</t>
  </si>
  <si>
    <t>CAVO ALLARME VARI:</t>
  </si>
  <si>
    <t>PRESE USB</t>
  </si>
  <si>
    <t>19.11.19</t>
  </si>
  <si>
    <t>PROFILO LED 6MT</t>
  </si>
  <si>
    <t>STRISCIA LED 5MT 14W</t>
  </si>
  <si>
    <t>ALIMENTATORE 75W</t>
  </si>
  <si>
    <t>P</t>
  </si>
  <si>
    <t>INTERRUTTORE LUMINOSO</t>
  </si>
  <si>
    <t>INTERRUTTORE BIPOLARE</t>
  </si>
  <si>
    <t>PRESA DATI</t>
  </si>
  <si>
    <t>PRESA SAT</t>
  </si>
  <si>
    <t>PRESE TV</t>
  </si>
  <si>
    <t>PRESE TV SAT</t>
  </si>
  <si>
    <t>COPERCHI TONDI PICCOLI</t>
  </si>
  <si>
    <t>COPERCHI TONDI GRANDI</t>
  </si>
  <si>
    <t>DROP 20 CON LAMPADA</t>
  </si>
  <si>
    <t xml:space="preserve">FILO 6 MM </t>
  </si>
  <si>
    <t>CAVO 3X 2,5MM NPI</t>
  </si>
  <si>
    <t>GUAINA D20 + RACCORDI+PG</t>
  </si>
  <si>
    <t>MAGAZZINO</t>
  </si>
  <si>
    <t>CLIMA GIORNO+ASCIUGATRICE+LAVATRICE</t>
  </si>
  <si>
    <t>INTERRUTTORE DIFF.MAGN.1P~N 6A0,03A"C'</t>
  </si>
  <si>
    <t>VEM02469F</t>
  </si>
  <si>
    <t>MEMO BT1 OROLOGIO DIGIT.+ASTRONOM. 1CH</t>
  </si>
  <si>
    <t>GENERALE UTENZE</t>
  </si>
  <si>
    <t>INTERRUTTORE DIFF.MAGN.1P+N 25A0,03A</t>
  </si>
  <si>
    <t>GENERALE PRESE CUCINA</t>
  </si>
  <si>
    <t>SELETTORE TASTIERA</t>
  </si>
  <si>
    <t>SCHEDA LETTURA TASTIERA</t>
  </si>
  <si>
    <t>INT.MAGNET.COMP.1P+N C 16 4,5KA 1M</t>
  </si>
  <si>
    <t>SCATOLE 12X12</t>
  </si>
  <si>
    <t>TUBO 16 RIGIDO</t>
  </si>
  <si>
    <t>TUBO 20 RIGIDO</t>
  </si>
  <si>
    <t>TUBO25 RIGIDO</t>
  </si>
  <si>
    <t>CURVE 16</t>
  </si>
  <si>
    <t>CURVE 20</t>
  </si>
  <si>
    <t>CURVE 25</t>
  </si>
  <si>
    <t>TUBO SCATOLA 16</t>
  </si>
  <si>
    <t>TUBO SCATOLA 20</t>
  </si>
  <si>
    <t>TUBO SCATOLA 25</t>
  </si>
  <si>
    <t>SCATOLA 3 POSTI</t>
  </si>
  <si>
    <t>SCATOLA 4 POSTI</t>
  </si>
  <si>
    <t>SCATOLA 6 POSTI</t>
  </si>
  <si>
    <t>SUPP STAGNO 4 POSTI +SCATOLA CARTONGESSO</t>
  </si>
  <si>
    <t>GUAINA VARIA</t>
  </si>
  <si>
    <t>Q.PRESE CEE 2 PRESE</t>
  </si>
  <si>
    <t>CALOTTA PRESA SCHUKO</t>
  </si>
  <si>
    <t>CAVO 3X 1,5</t>
  </si>
  <si>
    <t>GIUNTI 25</t>
  </si>
  <si>
    <t>TUBO GUAINA 25</t>
  </si>
  <si>
    <t>19.03.19</t>
  </si>
  <si>
    <t>LAVORO ORE 90 X 23,00 EURO =</t>
  </si>
  <si>
    <t>RIEPILOGO LAVORI SIG.ZANOTTO PIETRO</t>
  </si>
  <si>
    <t>dichiarazione</t>
  </si>
  <si>
    <t>lavoro x euro 23,00 =</t>
  </si>
  <si>
    <t>RIEPILOGO IMPIANTO ZANOTTO DAVIDE</t>
  </si>
  <si>
    <t>TOTALE ANTENNA</t>
  </si>
  <si>
    <t xml:space="preserve">TOTALE </t>
  </si>
  <si>
    <t>ACQUISTO</t>
  </si>
  <si>
    <t>TOALE MATERIALE</t>
  </si>
  <si>
    <t>IMPIANTO ALLARME</t>
  </si>
  <si>
    <t>ciascun impianto</t>
  </si>
  <si>
    <t>fattura n. 37 del 12.12.2018</t>
  </si>
  <si>
    <t>imp.elettrico</t>
  </si>
  <si>
    <t>fattura n. 22 del 26.11.2019</t>
  </si>
  <si>
    <t>saldo imp.elettrico</t>
  </si>
  <si>
    <t>TOTALE impianto elettrico</t>
  </si>
  <si>
    <t>PER CIASCUN IMPIANTO</t>
  </si>
  <si>
    <t>IMPIANTO ANTENNA- CANCELLO</t>
  </si>
  <si>
    <t>FATTURA N. 23 DEL 26.11.2019</t>
  </si>
  <si>
    <t>IMP.ELETTRICO</t>
  </si>
  <si>
    <t>FATTURA N. 38 DEL 12.12.2018</t>
  </si>
  <si>
    <t>IMP. FOTOVOL</t>
  </si>
  <si>
    <t>IMP.FOTOVOL+ALLARME</t>
  </si>
  <si>
    <t>MORSETTI - MATERIALE VARIO</t>
  </si>
  <si>
    <t>FATTURA N. 32 DEL 20.12.2019</t>
  </si>
  <si>
    <t>IMPIANTO VIDEO</t>
  </si>
  <si>
    <t>IMPIANTO ANTENNA-CANCELLO</t>
  </si>
  <si>
    <t>MORSETTI-VARIO</t>
  </si>
  <si>
    <t>FATTURA N. 33 DEL 20.12.2019</t>
  </si>
  <si>
    <t>PER ASSICURAZIONE:</t>
  </si>
  <si>
    <t>MOTORE CANCELLO M30</t>
  </si>
  <si>
    <r>
      <t>data e ora del ritiro</t>
    </r>
    <r>
      <rPr>
        <sz val="10"/>
        <color theme="1"/>
        <rFont val="Calibri"/>
        <family val="2"/>
        <scheme val="minor"/>
      </rPr>
      <t xml:space="preserve"> ____04/12/2019 ORE 08,00________</t>
    </r>
  </si>
  <si>
    <t>CCC07510K</t>
  </si>
  <si>
    <t>CAVO FG16OR16 5G2,5 Bobina</t>
  </si>
  <si>
    <t>VIA GIUSEPPE FERRARI 34</t>
  </si>
  <si>
    <t>MAGNETOTERM. 4X40</t>
  </si>
  <si>
    <t>MAGNETOTERM. 4X32</t>
  </si>
  <si>
    <t>BLOCCO DIFFER. 4X40 0,03 A</t>
  </si>
  <si>
    <t>MAGNETOTER. 4X16</t>
  </si>
  <si>
    <t>PRESA CEE PER QUADRO GW 5X32A</t>
  </si>
  <si>
    <t>PRESA CEE PER QUADRO GW 5X16A</t>
  </si>
  <si>
    <t>MAGNETOTERM. 4X25</t>
  </si>
  <si>
    <t>DIFFERENZIALE 4X40 0,5 A</t>
  </si>
  <si>
    <t>GUIDA MODULARE 24MD</t>
  </si>
  <si>
    <t>TIC</t>
  </si>
  <si>
    <t>MAGNET.DIFF. 2X16 0,3</t>
  </si>
  <si>
    <t>CAPOCORDA FILO 10 MM2</t>
  </si>
  <si>
    <t>GIUNTI</t>
  </si>
  <si>
    <t>SCATOLA 6P PLANA + TAPPO</t>
  </si>
  <si>
    <t>SOSTITUITA LAMPADA UFFICIO</t>
  </si>
  <si>
    <t>22.11.19</t>
  </si>
  <si>
    <t>QUADRO PRESE</t>
  </si>
  <si>
    <t>25.11.19</t>
  </si>
  <si>
    <t>26.11.19</t>
  </si>
  <si>
    <t>DIFFRENZIALE LINEA</t>
  </si>
  <si>
    <t>4.12.19</t>
  </si>
  <si>
    <t>PRESE STUFE LINEA MACCHINA</t>
  </si>
  <si>
    <t>13,5 ORE X 23 EURO</t>
  </si>
  <si>
    <t>COME PREVENTIVO LAVORO 1+3</t>
  </si>
  <si>
    <t>INTERRUTTORE LINEA Q.SCALE</t>
  </si>
  <si>
    <t>PRESE STUFE, LINEA MACCHINA, LUCE UFFICIO, CANCELLO</t>
  </si>
  <si>
    <t>LAVORO 1: QUADRO PRESE ESISTENTI</t>
  </si>
  <si>
    <t xml:space="preserve">INSTALLAZIONE: </t>
  </si>
  <si>
    <t xml:space="preserve">N. 1 PRESA 32A 5POLI </t>
  </si>
  <si>
    <t>N. 1 PRESA 16A</t>
  </si>
  <si>
    <t>N. 1 INTERRUTTORE 4X32</t>
  </si>
  <si>
    <t>N. 1 INTERRUTTORE 4X16</t>
  </si>
  <si>
    <t>N. 2 INTERRUTTORI 2X16</t>
  </si>
  <si>
    <t>N. 1 INTERRUTTORE 4X32 0,03 su quadro elettrico generale</t>
  </si>
  <si>
    <t xml:space="preserve">LAVORO 2: SOSTITUZIONE LINEA QUADRO PRESE </t>
  </si>
  <si>
    <t>FILO N07VK 5X10</t>
  </si>
  <si>
    <t xml:space="preserve">LAVORO 3: SOSTITUZIONE INTERRUTTORE GENERALE 4X40 </t>
  </si>
  <si>
    <t>MAGNETOTERMICO DIFFERENZIALE 0,5</t>
  </si>
  <si>
    <t>DICHIARAZIONE DI CONFORMITA'</t>
  </si>
  <si>
    <t>PREVENTIVO</t>
  </si>
  <si>
    <t>KIT ANTI-INTRUSIONE C/CENTRALE VEDO 34</t>
  </si>
  <si>
    <t>LETTORE DI PROSSIMITA' P/CENTRALI</t>
  </si>
  <si>
    <t>CARTA STANDARD FORMATO PORTA-CHIAVI GR</t>
  </si>
  <si>
    <t>CARTA STANDARD FORMATO PORTA-CHIAVI AR</t>
  </si>
  <si>
    <t>CARTA STANDARD FORMATO PORTA-CHIAVI GI</t>
  </si>
  <si>
    <t>CARTA STANDARD FORMATO PORTA-CHIAVI RO</t>
  </si>
  <si>
    <t>SCHEDA COMUNICAZIONE IP AD INNESTO</t>
  </si>
  <si>
    <t>CLTKITVEDO34EN</t>
  </si>
  <si>
    <t xml:space="preserve">CLTVEDOPROX </t>
  </si>
  <si>
    <t xml:space="preserve">CLTSK9050GRA </t>
  </si>
  <si>
    <t xml:space="preserve">CLTSK9050OA </t>
  </si>
  <si>
    <t>CLTSK9050YA</t>
  </si>
  <si>
    <t xml:space="preserve">CLTSK9050RA </t>
  </si>
  <si>
    <t>CLTVEDOIP</t>
  </si>
  <si>
    <t xml:space="preserve">FIAFG20721 </t>
  </si>
  <si>
    <t xml:space="preserve">BATTERIA AL PIOMBO 12V 7,2AH </t>
  </si>
  <si>
    <t>SCHEDA 8 INGRESSI USCITE</t>
  </si>
  <si>
    <t>MAGNETI A SIGARETTA</t>
  </si>
  <si>
    <t>CAVI ALLARME CATEGORIA 5 VARIO</t>
  </si>
  <si>
    <t>OMAGGIO</t>
  </si>
  <si>
    <t>18.4.19</t>
  </si>
  <si>
    <t>MAGNETE PORTA CUCINA</t>
  </si>
  <si>
    <t>PROVE ALLARME</t>
  </si>
  <si>
    <t>ELVOX 830</t>
  </si>
  <si>
    <t>29.10.19</t>
  </si>
  <si>
    <t>2.10.19</t>
  </si>
  <si>
    <t>APP</t>
  </si>
  <si>
    <t>PROVA SCHEDA IP</t>
  </si>
  <si>
    <t>X 23 EURO</t>
  </si>
  <si>
    <t>KS DI ANIELLO SARAPPA</t>
  </si>
  <si>
    <t>12.03.18</t>
  </si>
  <si>
    <t>OSRDL55.840</t>
  </si>
  <si>
    <t>LAMPADA FL.COMPAT.DULUX-L 55W BIANCHISS.</t>
  </si>
  <si>
    <t>AERCM86S</t>
  </si>
  <si>
    <t>COPPIA CARBONCINI P/RIC. PX450 *</t>
  </si>
  <si>
    <t>AERCM885</t>
  </si>
  <si>
    <t>MOTORE TURBINA P/P350 - M05/2..RIC</t>
  </si>
  <si>
    <t>OSRDL36.840</t>
  </si>
  <si>
    <t>LAMPADA FL.COMPAT.DULUX-L 36W BIANCHISS.</t>
  </si>
  <si>
    <t>URM113O.16</t>
  </si>
  <si>
    <t>CITOFONO UNIVERSALE</t>
  </si>
  <si>
    <t>LB3MIGO1O.4LOBD</t>
  </si>
  <si>
    <t>INCASSO FISSO MIG 10W-4000KOP.BI DIMM. *</t>
  </si>
  <si>
    <t>PHI00657W</t>
  </si>
  <si>
    <t>MASTER TL5 HO 54W/840 SLV/40</t>
  </si>
  <si>
    <t>LLG027945</t>
  </si>
  <si>
    <t>MATRIX SORG. BIEMISSIONE 2XT5 54W</t>
  </si>
  <si>
    <t>PHI04977I</t>
  </si>
  <si>
    <t>CorePro LED spot ND 8-50W MR16 827 36D</t>
  </si>
  <si>
    <t>03.08.18</t>
  </si>
  <si>
    <t>BATTERIA TELECOMANDO 12V</t>
  </si>
  <si>
    <t>LAMPADA E14 11W</t>
  </si>
  <si>
    <t>LAMPADA LED 75W</t>
  </si>
  <si>
    <t>MORSETTI RUBAFASE</t>
  </si>
  <si>
    <t>CAVO TRASPARENTE</t>
  </si>
  <si>
    <t>RELE' PASSO PASSO SILENZIOSO</t>
  </si>
  <si>
    <t>TRASFORMATORI 60W 12V</t>
  </si>
  <si>
    <t>CANALA MARRONE CON BIADESIVO</t>
  </si>
  <si>
    <t>SCATOLA 8P PLANA</t>
  </si>
  <si>
    <t xml:space="preserve">BIPRESE </t>
  </si>
  <si>
    <t xml:space="preserve">CAVO CAT5 </t>
  </si>
  <si>
    <t>SPINE</t>
  </si>
  <si>
    <t>01.02.18</t>
  </si>
  <si>
    <t>SOSTITUITO TUBI NEON</t>
  </si>
  <si>
    <t>CANCELLO CASA, LUCE ESTERNA</t>
  </si>
  <si>
    <t>13.03.18</t>
  </si>
  <si>
    <t>SOSTITUITO NEON UFFICIO</t>
  </si>
  <si>
    <t>MONTATO LAMPADA TRADEL SU TESATA</t>
  </si>
  <si>
    <t>21.09.18</t>
  </si>
  <si>
    <t>CONTROLLO POMPA SOMMERSA</t>
  </si>
  <si>
    <t>30.10.18</t>
  </si>
  <si>
    <t>VISTO LUCI CASA E CALDAIA</t>
  </si>
  <si>
    <t>TERMOSTATO I PIANO CASA</t>
  </si>
  <si>
    <t>LAMPADARI CASA E APIRATORE</t>
  </si>
  <si>
    <t>SOSTITUITO LAMPADINE DICR.TESATE</t>
  </si>
  <si>
    <t>07.03.19</t>
  </si>
  <si>
    <t>CONTROLLO CALDAIA</t>
  </si>
  <si>
    <t>PROVATO LAMPADE</t>
  </si>
  <si>
    <t>18.06.19</t>
  </si>
  <si>
    <t>ATTACCATO LAMPADE</t>
  </si>
  <si>
    <t>COLLEGATO LAMPADE</t>
  </si>
  <si>
    <t>26.07.19</t>
  </si>
  <si>
    <t>COLLEGATO TRASFORMATORI CASA</t>
  </si>
  <si>
    <t>01.08.19</t>
  </si>
  <si>
    <t>CAVO DI RETE CASA E PRESE</t>
  </si>
  <si>
    <t>ORE TOTALI X EURO 23,00 =</t>
  </si>
  <si>
    <t>fattura n. 34 del 21.12.2016</t>
  </si>
  <si>
    <t>I ACCONTO 24.12.17</t>
  </si>
  <si>
    <t>II ACCONTO 20.02.18</t>
  </si>
  <si>
    <t>RIMANE DA PAGARE</t>
  </si>
  <si>
    <t>BIZZARRO</t>
  </si>
  <si>
    <r>
      <t>data e ora del ritiro</t>
    </r>
    <r>
      <rPr>
        <sz val="10"/>
        <color theme="1"/>
        <rFont val="Calibri"/>
        <family val="2"/>
        <scheme val="minor"/>
      </rPr>
      <t xml:space="preserve"> ____16/12/2019 ORE 08,00________</t>
    </r>
  </si>
  <si>
    <t>N.   30/2019__  del _16/12/2019</t>
  </si>
  <si>
    <t>CAODURO NICOLA</t>
  </si>
  <si>
    <t>VIA FONTEGA 81</t>
  </si>
  <si>
    <t>SCATOLA 503</t>
  </si>
  <si>
    <t>GUAINA D8</t>
  </si>
  <si>
    <t>GUAINA D12</t>
  </si>
  <si>
    <t>CAVO 2X1</t>
  </si>
  <si>
    <t>N.   31/2019__  del _20.12.2019</t>
  </si>
  <si>
    <r>
      <t>data e ora del ritiro</t>
    </r>
    <r>
      <rPr>
        <sz val="10"/>
        <color theme="1"/>
        <rFont val="Calibri"/>
        <family val="2"/>
        <scheme val="minor"/>
      </rPr>
      <t xml:space="preserve"> ____20/12/2019 ORE 08,00________</t>
    </r>
  </si>
  <si>
    <t>PARAFARMACIA L'ALCHIMISTA</t>
  </si>
  <si>
    <t>VIALE TRIESTE 256</t>
  </si>
  <si>
    <t>CANALA 100X40</t>
  </si>
  <si>
    <t>SCATOLA 8P</t>
  </si>
  <si>
    <t>SCHUKO/BIPRESE</t>
  </si>
  <si>
    <t>SCATOLA GUAINA</t>
  </si>
  <si>
    <t>CAVO CAT5</t>
  </si>
  <si>
    <t>SUPPORTI TUBI NEON DA PARETE</t>
  </si>
  <si>
    <t>RIEPILOGO LAVORI FARMACIA PRECEDENTE</t>
  </si>
  <si>
    <t>9.1.17</t>
  </si>
  <si>
    <t>VISTO PER LUCI</t>
  </si>
  <si>
    <t>10.1.17</t>
  </si>
  <si>
    <t>11.1.17</t>
  </si>
  <si>
    <t>12.1.17</t>
  </si>
  <si>
    <t xml:space="preserve">RIEPILOGO LAVORI FARMACIA </t>
  </si>
  <si>
    <t>20.08.19</t>
  </si>
  <si>
    <t>VISTO LAVPORI</t>
  </si>
  <si>
    <t>5.10.19</t>
  </si>
  <si>
    <t>PORTATO MATERIALE</t>
  </si>
  <si>
    <t>25.10.19</t>
  </si>
  <si>
    <t>CAVI FARI</t>
  </si>
  <si>
    <t>5.11.19</t>
  </si>
  <si>
    <t>ALLARME E COLLEGATO FARETTI</t>
  </si>
  <si>
    <t>SPOSTATO LINEA TELEFONO FARM.VECCHIA</t>
  </si>
  <si>
    <t>BINARIO COLLEGATO LUCI VETRINE</t>
  </si>
  <si>
    <t>PRESE CASSA BINARIO INGRESSO</t>
  </si>
  <si>
    <t>COLLEGATO INSEGNA CROCE</t>
  </si>
  <si>
    <t>28.11.19</t>
  </si>
  <si>
    <t>GIRATO INSEGNA CROCE</t>
  </si>
  <si>
    <t>11.12.19</t>
  </si>
  <si>
    <t>COLLEGATO INSEGNA ALTA</t>
  </si>
  <si>
    <t>20.12.19</t>
  </si>
  <si>
    <t>ETICHETTE QUADRO E CHIUSO</t>
  </si>
  <si>
    <t>VITI - TASSELLI MORSETTI ETICHETTE</t>
  </si>
  <si>
    <t>X 23,00 EURO =</t>
  </si>
  <si>
    <t>IMPONIBILE</t>
  </si>
  <si>
    <t>4 ore</t>
  </si>
  <si>
    <t>ZANOTTO PIETRO</t>
  </si>
  <si>
    <t>VIA MOLINI 82</t>
  </si>
  <si>
    <t>VIA ROSSINI 30</t>
  </si>
  <si>
    <t>CREAZZO VI</t>
  </si>
  <si>
    <t>CREAZZO</t>
  </si>
  <si>
    <t>N.   6B /2019__  del _19.04.19</t>
  </si>
  <si>
    <r>
      <t>data e ora del ritiro</t>
    </r>
    <r>
      <rPr>
        <sz val="10"/>
        <color theme="1"/>
        <rFont val="Calibri"/>
        <family val="2"/>
        <scheme val="minor"/>
      </rPr>
      <t xml:space="preserve"> ____19/04/2019 ORE 08,00________</t>
    </r>
  </si>
  <si>
    <t>GIGANTE GLORIA</t>
  </si>
  <si>
    <t>VIA MONTE NOVEGNO 2</t>
  </si>
  <si>
    <t>SOVIZZO</t>
  </si>
  <si>
    <t>N.   6A/2019__  del _19.04.19</t>
  </si>
  <si>
    <t>N.   11A/2019__  del _28.06.19</t>
  </si>
  <si>
    <r>
      <t>data e ora del ritiro</t>
    </r>
    <r>
      <rPr>
        <sz val="10"/>
        <color theme="1"/>
        <rFont val="Calibri"/>
        <family val="2"/>
        <scheme val="minor"/>
      </rPr>
      <t xml:space="preserve"> ____28/06/2019 ORE 08,00________</t>
    </r>
  </si>
  <si>
    <t>N.   18/2019__  del _28.08.19</t>
  </si>
  <si>
    <r>
      <t>data e ora del ritiro</t>
    </r>
    <r>
      <rPr>
        <sz val="10"/>
        <color theme="1"/>
        <rFont val="Calibri"/>
        <family val="2"/>
        <scheme val="minor"/>
      </rPr>
      <t xml:space="preserve"> ____28/08/2019 ORE 08,00________</t>
    </r>
  </si>
  <si>
    <t>N.   19/2019__  del _30.08.19</t>
  </si>
  <si>
    <r>
      <t>data e ora del ritiro</t>
    </r>
    <r>
      <rPr>
        <sz val="10"/>
        <color theme="1"/>
        <rFont val="Calibri"/>
        <family val="2"/>
        <scheme val="minor"/>
      </rPr>
      <t xml:space="preserve"> ____30/08/2019 ORE 08,00________</t>
    </r>
  </si>
  <si>
    <t>N.   11B /2019__  del _28.06.19</t>
  </si>
  <si>
    <t>N.   22/2019__  del _20.09.19</t>
  </si>
  <si>
    <r>
      <t>data e ora del ritiro</t>
    </r>
    <r>
      <rPr>
        <sz val="10"/>
        <color theme="1"/>
        <rFont val="Calibri"/>
        <family val="2"/>
        <scheme val="minor"/>
      </rPr>
      <t xml:space="preserve"> ____20/09/2019 ORE 08,00________</t>
    </r>
  </si>
  <si>
    <t>DALLA VIA MARIO</t>
  </si>
  <si>
    <t xml:space="preserve">CONTRA' COSTA 11 </t>
  </si>
  <si>
    <t>STRADA DELLA PORCIGLIA 80</t>
  </si>
  <si>
    <t>TONEZZA (VI)</t>
  </si>
  <si>
    <t>N.   16 /2019__  del _05.08.19</t>
  </si>
  <si>
    <r>
      <t>data e ora del ritiro</t>
    </r>
    <r>
      <rPr>
        <sz val="10"/>
        <color theme="1"/>
        <rFont val="Calibri"/>
        <family val="2"/>
        <scheme val="minor"/>
      </rPr>
      <t xml:space="preserve"> ____05/08/2019 ORE 08,00________</t>
    </r>
  </si>
  <si>
    <t>PLACCA 3M</t>
  </si>
  <si>
    <t>TEB</t>
  </si>
  <si>
    <t>SENSORE 180G</t>
  </si>
  <si>
    <t>SUPPORTO STAGNO +PORTANOME+PULSANTE</t>
  </si>
  <si>
    <t>PORTALAMPADE CON LAMPADINA</t>
  </si>
  <si>
    <t>PERETTI PULSANTI</t>
  </si>
  <si>
    <t>PERETTO DEVIATORE</t>
  </si>
  <si>
    <t>RELE PASSO PASSO</t>
  </si>
  <si>
    <t>SUPPORTO 3 POSTI</t>
  </si>
  <si>
    <t>P.LUCE</t>
  </si>
  <si>
    <t>PRESE TV CHIARA</t>
  </si>
  <si>
    <t>CITOFONI</t>
  </si>
  <si>
    <t>LED SEGNALAZIONE</t>
  </si>
  <si>
    <t>PULSANTI CITOFONO</t>
  </si>
  <si>
    <t>RELE' PASSO PASSO MODULARE 12V</t>
  </si>
  <si>
    <t>ALIMENTATORE</t>
  </si>
  <si>
    <t>INTERRUTTORE MODULARE 0-1</t>
  </si>
  <si>
    <t>CAVO 8 COPPIE</t>
  </si>
  <si>
    <t>CAVO 4 COPPIE</t>
  </si>
  <si>
    <t>FANTINI</t>
  </si>
  <si>
    <t>TERMOSTATI INC 230V</t>
  </si>
  <si>
    <t>TERMOSTATO WIFI 230V</t>
  </si>
  <si>
    <t>MODEM 3G</t>
  </si>
  <si>
    <t>RELE' PASSO PASSO 220V</t>
  </si>
  <si>
    <t>HAGER</t>
  </si>
  <si>
    <t>INTERR.AUTOM.6K 2X32A</t>
  </si>
  <si>
    <t>SCARICATORE DI TENSIONE</t>
  </si>
  <si>
    <t>VEMER</t>
  </si>
  <si>
    <t>ENERGY 230 MULTI</t>
  </si>
  <si>
    <t>INTERR. MAGN.DIFF. 2X25 0,3 CLASSE A</t>
  </si>
  <si>
    <t>INTERR.AUTOM.4,5K 2X25</t>
  </si>
  <si>
    <t>INTERR.DIFF.PURO 0,03 25A</t>
  </si>
  <si>
    <t>INTERR.MAGN.DIFF.2X16 0,03</t>
  </si>
  <si>
    <t>INTERR. C6</t>
  </si>
  <si>
    <t>INTERR. C10</t>
  </si>
  <si>
    <t>INTERR. C16</t>
  </si>
  <si>
    <t>INTERR.C25 2MD</t>
  </si>
  <si>
    <t>Q. APPARTAMENTO</t>
  </si>
  <si>
    <t>INTERR.C20 0,03</t>
  </si>
  <si>
    <t xml:space="preserve">INTERR.C16 </t>
  </si>
  <si>
    <t>N.   30b /2019__  del _19.12.2019</t>
  </si>
  <si>
    <t>RESIDENCE BERICO</t>
  </si>
  <si>
    <t>VIALE RIVIERA BERICA 345</t>
  </si>
  <si>
    <t>CHIAVE CANCELLO</t>
  </si>
  <si>
    <t>STRISCIA LED 14W 3000</t>
  </si>
  <si>
    <t>TRASFORMATORE 60W</t>
  </si>
  <si>
    <t>SCATOLA 17X13 IP55 STAGNA</t>
  </si>
  <si>
    <t>PRESSACAVI 13,5</t>
  </si>
  <si>
    <t>CAPSULE GEL</t>
  </si>
  <si>
    <r>
      <t>data e ora del ritiro</t>
    </r>
    <r>
      <rPr>
        <sz val="10"/>
        <color theme="1"/>
        <rFont val="Calibri"/>
        <family val="2"/>
        <scheme val="minor"/>
      </rPr>
      <t xml:space="preserve"> ____19/12/2019 ORE 08,00________</t>
    </r>
  </si>
  <si>
    <t>N.   28B /2019__  del _06.12.2019</t>
  </si>
  <si>
    <t>MAIE DI ISEPPI ENNIO</t>
  </si>
  <si>
    <t>VIA GRANCARE BASSE</t>
  </si>
  <si>
    <t>PIANEZZE DI ARCUGNANO (VI)</t>
  </si>
  <si>
    <r>
      <t>data e ora del ritiro</t>
    </r>
    <r>
      <rPr>
        <sz val="10"/>
        <color theme="1"/>
        <rFont val="Calibri"/>
        <family val="2"/>
        <scheme val="minor"/>
      </rPr>
      <t xml:space="preserve"> ____06/12/2019 ORE 08,00________</t>
    </r>
  </si>
  <si>
    <t>GEW62209H</t>
  </si>
  <si>
    <t>PRESA CEE INC.HP 3P+T 16A400V</t>
  </si>
  <si>
    <t>CMCTOP434EE</t>
  </si>
  <si>
    <t>TRASMETTITORE QUADRICANALE MULTIUTENZA</t>
  </si>
  <si>
    <t>GWS0669I</t>
  </si>
  <si>
    <t>CONTENITORE ST.380X300X160</t>
  </si>
  <si>
    <t>GWS3740P</t>
  </si>
  <si>
    <t>PIASTRA DI FONDO LAM.ZINC.X 380X300</t>
  </si>
  <si>
    <t>GWS35907</t>
  </si>
  <si>
    <t>CASS.IP56 380x300x120 P.LISCE 85 GWT650</t>
  </si>
  <si>
    <t>ASI005383</t>
  </si>
  <si>
    <t>Microinterruttore miniatura</t>
  </si>
  <si>
    <t>PZZ00359Q</t>
  </si>
  <si>
    <t>Int.pos.ad asta a tutta molla</t>
  </si>
  <si>
    <t>PIZFD532</t>
  </si>
  <si>
    <t>FINECORSA MET.</t>
  </si>
  <si>
    <t>ELV46550.816C</t>
  </si>
  <si>
    <t>GEW44209</t>
  </si>
  <si>
    <t>SCATOLA IP56 300X220X120</t>
  </si>
  <si>
    <t>QTCPREPG9CD</t>
  </si>
  <si>
    <t xml:space="preserve">PRESSACAVO PG 9 C/DADO CAD. </t>
  </si>
  <si>
    <t>QTCPREPG7CD</t>
  </si>
  <si>
    <t xml:space="preserve">PRESSACAVO PG 7 C/DADO CAD. </t>
  </si>
  <si>
    <t>TUBO RIGIDO D16</t>
  </si>
  <si>
    <t>TUBO RIGIDO D32</t>
  </si>
  <si>
    <t>CLIPS - ACCESSORI TUBO</t>
  </si>
  <si>
    <t>BATTERIE 20-16</t>
  </si>
  <si>
    <t>ORE 49 X 25</t>
  </si>
  <si>
    <t xml:space="preserve">KIT VIDEOREGISTR.AHD 3MPX BULLET VF 8CH. </t>
  </si>
  <si>
    <t>LAVORO CASA</t>
  </si>
  <si>
    <t>LAVORO LATINA</t>
  </si>
  <si>
    <t>ORE 18 X 23</t>
  </si>
  <si>
    <t>TUBO VACUM 1550 D58</t>
  </si>
  <si>
    <t>DE TOMASI GIORGIO</t>
  </si>
  <si>
    <t>N.   32 /2019__  del _23.12.2019</t>
  </si>
  <si>
    <r>
      <t>data e ora del ritiro</t>
    </r>
    <r>
      <rPr>
        <sz val="10"/>
        <color theme="1"/>
        <rFont val="Calibri"/>
        <family val="2"/>
        <scheme val="minor"/>
      </rPr>
      <t xml:space="preserve"> ____23/12/2019 ORE 08,00________</t>
    </r>
  </si>
  <si>
    <t>VIA GIARDINI 13</t>
  </si>
  <si>
    <t>VIALE ITALIA 43A</t>
  </si>
  <si>
    <t>BEG56045</t>
  </si>
  <si>
    <t>LAMPADA LED ECO SPOT 6W GU5,3 3000K</t>
  </si>
  <si>
    <t>FECCH121</t>
  </si>
  <si>
    <t>TERMOSTATO DAINC.RETROILLUMINATOABAT</t>
  </si>
  <si>
    <t>BTCN4003N</t>
  </si>
  <si>
    <t>DEVIATORE 1P 16A Bl LIVING L</t>
  </si>
  <si>
    <t>OSR041579</t>
  </si>
  <si>
    <t>FLOOD LED 50W/3000K WT 100DEG IP65 LEDV</t>
  </si>
  <si>
    <t>OSR040898</t>
  </si>
  <si>
    <t>SF CIRCULAR 350 18W/4000K IP44</t>
  </si>
  <si>
    <t>PHI052382</t>
  </si>
  <si>
    <t>CorePro LED spot ND 8-50W MR16 830 36D</t>
  </si>
  <si>
    <t>GWS1792P</t>
  </si>
  <si>
    <t>INTERRUTTORE BIP. 16A</t>
  </si>
  <si>
    <t>PHI61415</t>
  </si>
  <si>
    <t>MASTER TL-D Super 80 36W/840 1SL/25</t>
  </si>
  <si>
    <t>PHI05145C</t>
  </si>
  <si>
    <t>MAS LED spot VLE D 7-50W MR16 830 60D</t>
  </si>
  <si>
    <t>NOV03432S</t>
  </si>
  <si>
    <t>NOB02289H</t>
  </si>
  <si>
    <t>ALIMENTATORE 75W 24V IP20</t>
  </si>
  <si>
    <t>LLG13915Q</t>
  </si>
  <si>
    <t>TARA R PLAF.D300 25W B.CO RAGG</t>
  </si>
  <si>
    <t>N.   33 /2019__  del _30.12.2019</t>
  </si>
  <si>
    <r>
      <t>data e ora del ritiro</t>
    </r>
    <r>
      <rPr>
        <sz val="10"/>
        <color theme="1"/>
        <rFont val="Calibri"/>
        <family val="2"/>
        <scheme val="minor"/>
      </rPr>
      <t xml:space="preserve"> ____30/12/2019 ORE 08,00________</t>
    </r>
  </si>
  <si>
    <t>OFFICINE HELLEN SRL</t>
  </si>
  <si>
    <t>VIA DELL'ECONOMIA</t>
  </si>
  <si>
    <t>N.   23 /2019__  del _10.10.2019</t>
  </si>
  <si>
    <r>
      <t>data e ora del ritiro</t>
    </r>
    <r>
      <rPr>
        <sz val="10"/>
        <color theme="1"/>
        <rFont val="Calibri"/>
        <family val="2"/>
        <scheme val="minor"/>
      </rPr>
      <t xml:space="preserve"> ____10/10/2019 ORE 08,00________</t>
    </r>
  </si>
  <si>
    <t>NMGKSB1 OOSF4</t>
  </si>
  <si>
    <t>CASSETTA DER.4P 100A P/FUSIBILI</t>
  </si>
  <si>
    <t>ITACH22GG80</t>
  </si>
  <si>
    <t xml:space="preserve">FUSIBILE CH22GG 22 X58 80A </t>
  </si>
  <si>
    <t>F1N128182300000</t>
  </si>
  <si>
    <t>FRTMBJ2R3+4+5LTE</t>
  </si>
  <si>
    <t xml:space="preserve">CENTRALINO IIN. 2ODB/3-4-5U </t>
  </si>
  <si>
    <t>ABBSN201C6</t>
  </si>
  <si>
    <t>INTERRUTTORE MAGN. 1P+N  6A -C-      6KA</t>
  </si>
  <si>
    <t>CMCDELTAI</t>
  </si>
  <si>
    <t>FOTOCELLULE DA INCASSO                CP</t>
  </si>
  <si>
    <t>VIW14801</t>
  </si>
  <si>
    <t>VIW14201</t>
  </si>
  <si>
    <t>PRESA 2X10A+T</t>
  </si>
  <si>
    <t>TEJGV2ME10</t>
  </si>
  <si>
    <t>SALVAMOTORE MAGN.   4   -6,3A</t>
  </si>
  <si>
    <t>GEW66004</t>
  </si>
  <si>
    <t>PRESA CEE ORIZZ. INTERBL.2P+T   16A 220V</t>
  </si>
  <si>
    <t>CLT41CPEO12</t>
  </si>
  <si>
    <t>CENTRALE ANTINCENDIO ATENA EASY INDIRIZ. *</t>
  </si>
  <si>
    <t>CLT41ECLO22</t>
  </si>
  <si>
    <t>SCHEDA Dl ESPANS. 1 LOOP P/ATENA EASY *</t>
  </si>
  <si>
    <t>CLT30076004</t>
  </si>
  <si>
    <t>BATTERIAAL PIOMBO 12VCC 15AH *</t>
  </si>
  <si>
    <t>CLT2G60000653</t>
  </si>
  <si>
    <t>MORSETTO *</t>
  </si>
  <si>
    <t>CLT48BFCOO2</t>
  </si>
  <si>
    <t>RIVELATORE LINEARE DI FUMO CATARIF.5-50M *</t>
  </si>
  <si>
    <t>CLT41ISC000</t>
  </si>
  <si>
    <t>MODULO INDIRIZZATO P/ZONA CONVENZIONALE *</t>
  </si>
  <si>
    <t>CTL41RCS000</t>
  </si>
  <si>
    <t>RIVELATORE DI CALORE INDIRIZZATO *</t>
  </si>
  <si>
    <t>CLT41RBXO2O</t>
  </si>
  <si>
    <t>BASE P/SENSORI INDIRIZZATI *</t>
  </si>
  <si>
    <t>CLT48FPT000</t>
  </si>
  <si>
    <t>INDICATORE LED FUORIPORTA *</t>
  </si>
  <si>
    <t>CLT41PAM000</t>
  </si>
  <si>
    <t>PULSANTE DI ALLARME MANUALE INDIRIZZATO *</t>
  </si>
  <si>
    <t>CTL41SCI000</t>
  </si>
  <si>
    <t>SIRENA DA INTERNO C/LAMPEGGIANTE *</t>
  </si>
  <si>
    <t>CLT48PIN000</t>
  </si>
  <si>
    <t>PANNELLO INDICATORE ALLARME INCENDIO *</t>
  </si>
  <si>
    <t>CLT48ALMOOI</t>
  </si>
  <si>
    <t>ALIMENTATORE SUPPLEMENTARE 4A *</t>
  </si>
  <si>
    <t>BATTERIA AL PIOMBO 12VCC 15AH *</t>
  </si>
  <si>
    <t>CLT41IOMO22</t>
  </si>
  <si>
    <t>MODULO INDIRIZZATO 2 INGR. SUPERVISION *</t>
  </si>
  <si>
    <t>CLT41RFU000</t>
  </si>
  <si>
    <t>RIVELATORE OTTICO DI FUMO INDIRIZZATO *</t>
  </si>
  <si>
    <t>CLTGSM4IN</t>
  </si>
  <si>
    <t xml:space="preserve">COMBINATORE GSM STAND ALONE 4 IN, 4 OUT </t>
  </si>
  <si>
    <t>GPI31AIC300Z</t>
  </si>
  <si>
    <t>CURVA PIANA 90G 300X 75 ZINC. C/COP</t>
  </si>
  <si>
    <t>GPI31C2C300Z</t>
  </si>
  <si>
    <t xml:space="preserve">CANALE 300X75X2000 ZINC. </t>
  </si>
  <si>
    <t>GPI31AHCD47Z</t>
  </si>
  <si>
    <t>RIDUZIONE DX 300-200 H 75 ZINC. C/COP.</t>
  </si>
  <si>
    <t>GPI31AMC300Z</t>
  </si>
  <si>
    <t>CURVA SALITA 90G 300X 75 ZINC. CICOP</t>
  </si>
  <si>
    <t>GP131X9CL75Z</t>
  </si>
  <si>
    <t>FLANGIA PIATT.QUADRO 300X 75 ZINC. C/BUL</t>
  </si>
  <si>
    <t>CLT43RBA002</t>
  </si>
  <si>
    <t>DISTANZIATORE P/SENSORI CONVENZ. *</t>
  </si>
  <si>
    <t>18.07.18</t>
  </si>
  <si>
    <t>20.07.18</t>
  </si>
  <si>
    <t>29.08.18</t>
  </si>
  <si>
    <t>08.11.18</t>
  </si>
  <si>
    <t>10.12.18</t>
  </si>
  <si>
    <t>BOCIP56.01GRI</t>
  </si>
  <si>
    <t>CASSETTA DERIV.PAR.100X100X 50 IP56 GR</t>
  </si>
  <si>
    <t>BOCIP56.O4GRI</t>
  </si>
  <si>
    <t>CASSETTA DERIV.PAR.190X140X 70 IP56 GR</t>
  </si>
  <si>
    <t>BOCIP56.O3GRI</t>
  </si>
  <si>
    <t>CASSETTA DERIV.PAR.150X110X 70 IP56 GR</t>
  </si>
  <si>
    <t>INSGRI25</t>
  </si>
  <si>
    <t>TUBORIGIDOPESANTEIMQD25GRIGIO</t>
  </si>
  <si>
    <t>QTCTS25</t>
  </si>
  <si>
    <t>RACCORDO PVC TUBO-SCA.M1,5 P/TUBO D25 GR</t>
  </si>
  <si>
    <t>QTCCUR25</t>
  </si>
  <si>
    <t>CURVA9OGPVCINN.RAPIDOPITUBOD25 GR</t>
  </si>
  <si>
    <t>QTCTT25</t>
  </si>
  <si>
    <t>MANICOTTOPVCINN.RAP.TUBO-TUBOD25 GR</t>
  </si>
  <si>
    <t>QTCTG25.20</t>
  </si>
  <si>
    <t>RACCORDO PVC TUBO-GUAINA D25-20 GR</t>
  </si>
  <si>
    <t>INSGSIG20</t>
  </si>
  <si>
    <t>GUAINASPIR.PVCAUTOESTING.D.20 GR</t>
  </si>
  <si>
    <t>CW0210232</t>
  </si>
  <si>
    <t>CAVO ANTINC.FG4OHM1 30' 100/100V 2X1,50</t>
  </si>
  <si>
    <t>CWO21O232BOB</t>
  </si>
  <si>
    <t>BCAB74O4CA24BLUB</t>
  </si>
  <si>
    <t>CAVO CAT.6 FTP SCH.BLU</t>
  </si>
  <si>
    <t>EAM2012006</t>
  </si>
  <si>
    <t>SPINAPLUGRJ45CAT.6FTP</t>
  </si>
  <si>
    <t>QTCGS25G</t>
  </si>
  <si>
    <t>RACCORDO GIREVOLE 1" GUAI-SCAT.D25 GR</t>
  </si>
  <si>
    <t>TUBORIGIDOPESANTEIMQD2SGRIGIO</t>
  </si>
  <si>
    <t>TUBORIGIDOPESANTEIMQD2OGRIGIO</t>
  </si>
  <si>
    <t>QTCFTC25</t>
  </si>
  <si>
    <t>FISSATUBO A CLIP P/TUBI D25 GR</t>
  </si>
  <si>
    <t>RACCORDO PVC TUBO-GUAINA D25-20</t>
  </si>
  <si>
    <t>CW0210232BOB</t>
  </si>
  <si>
    <t>CAVO ANTINC.FG4OHM130' 100/100V  2X1,50</t>
  </si>
  <si>
    <t>05.02.19</t>
  </si>
  <si>
    <t>PRESSACAVO PG 9 C/OADO              CAD.</t>
  </si>
  <si>
    <t>LB3STR1424.3020</t>
  </si>
  <si>
    <t>STRIP LED 14 W/M 24VDC-3000K IP20 5MT</t>
  </si>
  <si>
    <t>LB3ZALO6O24SL</t>
  </si>
  <si>
    <t xml:space="preserve">ALIMENTATORE 60W-24V SLIM </t>
  </si>
  <si>
    <t>18.03.19</t>
  </si>
  <si>
    <t>LB3STR1424.3065</t>
  </si>
  <si>
    <t>STRIP LED 14 W/M 24VDC-3000K IP65 5MT</t>
  </si>
  <si>
    <t>02.07.19</t>
  </si>
  <si>
    <t>CVVFG16R4G1OB</t>
  </si>
  <si>
    <t>CAVO BUT.ANTIF.FG16OR16-0,6/1KV4 G 10</t>
  </si>
  <si>
    <t>CONNETTORE RJ45 IP20 CAT5E</t>
  </si>
  <si>
    <t>17.09.19</t>
  </si>
  <si>
    <t>VIW14613</t>
  </si>
  <si>
    <t>SUPPORTO 3 MOD.C/VITI P/SCAT. 3MOD.</t>
  </si>
  <si>
    <t>CAVINATO CASA</t>
  </si>
  <si>
    <t>VIW14203</t>
  </si>
  <si>
    <t>VIW14060</t>
  </si>
  <si>
    <t>COMMUTATORE 2P 10A C/FRECCE DIR.</t>
  </si>
  <si>
    <t>VIW14008.0</t>
  </si>
  <si>
    <t>MECCANISMO P/PULSANTE 1P 10A</t>
  </si>
  <si>
    <t>VIW14653.01</t>
  </si>
  <si>
    <t>PLACCA TECNOP. 3MOD. BIANCO</t>
  </si>
  <si>
    <t>BCAALL2X0.75+8X0.2</t>
  </si>
  <si>
    <t>CAVO ALL.ANTIF.SCH. 2X0,75+8X0,22 BI CPR</t>
  </si>
  <si>
    <t>VIW19614</t>
  </si>
  <si>
    <t>SUPPORTO 4M + VITI ARKE'</t>
  </si>
  <si>
    <t>CAVINATO</t>
  </si>
  <si>
    <t>VIW19617</t>
  </si>
  <si>
    <t>SUPPORTO 7M + VITI ARKE'</t>
  </si>
  <si>
    <t>VIW19613</t>
  </si>
  <si>
    <t>SUPPORTO 3M + VITI ARKE'</t>
  </si>
  <si>
    <t>DEVIATORE1P 16A GRIGIO ARKE'</t>
  </si>
  <si>
    <t>INTERRUTTORE1P 16A GRIGIO ARKE'</t>
  </si>
  <si>
    <t>VIW19210</t>
  </si>
  <si>
    <t>PRESA 2P+T 16A UNIVERSALE GRIGIO ARKE'</t>
  </si>
  <si>
    <t>VIW19203</t>
  </si>
  <si>
    <t>PRESA 2P+T 16A P17/11 GRIGIO ARKE'</t>
  </si>
  <si>
    <t>VIW19041</t>
  </si>
  <si>
    <t>COPRIFORO GRIGIO ARKE'</t>
  </si>
  <si>
    <t>73,34 /C</t>
  </si>
  <si>
    <t>V1W19654.72</t>
  </si>
  <si>
    <t>PLACCACLASSIC4MOD.GRIGIO ARKE</t>
  </si>
  <si>
    <t>V1W19653.72</t>
  </si>
  <si>
    <t>PLACCA CLASSIC 3MOD.GRIGIO ARKE</t>
  </si>
  <si>
    <t>V1W19657.72</t>
  </si>
  <si>
    <t>PLACCA CLASSIC 7MOD.GRIGIO ARKE'</t>
  </si>
  <si>
    <t>SLP00027V</t>
  </si>
  <si>
    <t>TD-350/125 230V 50Hz (aspirat.x condotto</t>
  </si>
  <si>
    <t>QTE00218A</t>
  </si>
  <si>
    <t>TUBO-SCATOLA D20</t>
  </si>
  <si>
    <t>OFFICINE HELLEN</t>
  </si>
  <si>
    <t>QTE002542</t>
  </si>
  <si>
    <t>FISSATUBO A CLIP D25</t>
  </si>
  <si>
    <t>BCH00449/</t>
  </si>
  <si>
    <t>TA-EN 60X40 W CAN.PAR.P.CAVI</t>
  </si>
  <si>
    <t>BCH5006J</t>
  </si>
  <si>
    <t>TA-EN 40X40 W  CAN.PARETE</t>
  </si>
  <si>
    <t>BCH0562V</t>
  </si>
  <si>
    <t>LAN 60x40 W TERMINALE</t>
  </si>
  <si>
    <t>BCH0583B</t>
  </si>
  <si>
    <t>LAN 40X40 W   TERMINALE</t>
  </si>
  <si>
    <t>NOB01472P</t>
  </si>
  <si>
    <t>PROFILO SUP. 2mt C/SATINATA+TAPPI+CLIPS</t>
  </si>
  <si>
    <t>RFD01747J</t>
  </si>
  <si>
    <t>CRONOTERMOSTATO BLISS WI-FI</t>
  </si>
  <si>
    <t>GPB029804</t>
  </si>
  <si>
    <t>ACCIAIO ED LED 2X58W 4000K</t>
  </si>
  <si>
    <t>MAL00236H</t>
  </si>
  <si>
    <t>PILA PLUSPOWER (BLIS 1) 9V</t>
  </si>
  <si>
    <t>CES007906</t>
  </si>
  <si>
    <t>SPINA PLUG RJ45 8 POLI CAT 6 SCHERMATA</t>
  </si>
  <si>
    <t>QTE00357Y</t>
  </si>
  <si>
    <t>MULTIPRESA 16A 4POSTI B.CA IMQ</t>
  </si>
  <si>
    <t>OSR044685</t>
  </si>
  <si>
    <t>DR-VAL-120/220-240/24  FS1         LEDV</t>
  </si>
  <si>
    <t>16.01.19</t>
  </si>
  <si>
    <t>14.02.19</t>
  </si>
  <si>
    <t>30.10.19</t>
  </si>
  <si>
    <t>06.11.19</t>
  </si>
  <si>
    <t>03.12.19</t>
  </si>
  <si>
    <t>ANTINCENDIO</t>
  </si>
  <si>
    <t>TASSELLI D16</t>
  </si>
  <si>
    <t>TUBO GUAINA D32</t>
  </si>
  <si>
    <t>TUBO D32</t>
  </si>
  <si>
    <t>GUAINA D32</t>
  </si>
  <si>
    <t>RACCORDO GUAINA 21</t>
  </si>
  <si>
    <t>CAPOCORDA D35</t>
  </si>
  <si>
    <t>PUNTALI-VARIO</t>
  </si>
  <si>
    <t>FILO N07VK D35 NERO</t>
  </si>
  <si>
    <t>FILO G/V TERRA 35 MM</t>
  </si>
  <si>
    <t>TURBO MIX</t>
  </si>
  <si>
    <t>MACCHINA TURBO MIX</t>
  </si>
  <si>
    <t>LAVORO ORE 30 X 23 EURO =</t>
  </si>
  <si>
    <t>+20%</t>
  </si>
  <si>
    <t>TRASFORMATORE 100W</t>
  </si>
  <si>
    <t>UFFICIO 2017</t>
  </si>
  <si>
    <t>QUADRO GW 4 PRESE</t>
  </si>
  <si>
    <t>INTERR.4X16 GW</t>
  </si>
  <si>
    <t>PRESA 380 4 POLI</t>
  </si>
  <si>
    <t>PRESA 220V</t>
  </si>
  <si>
    <t>CURVE D20</t>
  </si>
  <si>
    <t>SCATOLA 20X17</t>
  </si>
  <si>
    <t>GIUNTI-CLIPS-VITI</t>
  </si>
  <si>
    <t xml:space="preserve">TUBO GUAINA  </t>
  </si>
  <si>
    <t>LINEA SPOGLIATOIO 2017</t>
  </si>
  <si>
    <t>ILLUMINAZIONE</t>
  </si>
  <si>
    <t>RAFFREDDATORE E ADDOLCITORE</t>
  </si>
  <si>
    <t>studio rappresentanze moda</t>
  </si>
  <si>
    <t>N.   13B /2019__  del _26.07.2019</t>
  </si>
  <si>
    <r>
      <t>data e ora del ritiro</t>
    </r>
    <r>
      <rPr>
        <sz val="10"/>
        <color theme="1"/>
        <rFont val="Calibri"/>
        <family val="2"/>
        <scheme val="minor"/>
      </rPr>
      <t xml:space="preserve"> ____26/07/2019 ORE 08,00________</t>
    </r>
  </si>
  <si>
    <t>N.   9 /2019__  del _15.06.2019</t>
  </si>
  <si>
    <r>
      <t>data e ora del ritiro</t>
    </r>
    <r>
      <rPr>
        <sz val="10"/>
        <color theme="1"/>
        <rFont val="Calibri"/>
        <family val="2"/>
        <scheme val="minor"/>
      </rPr>
      <t xml:space="preserve"> ____15/06/2019 ORE 08,00________</t>
    </r>
  </si>
  <si>
    <t>PARROCCHIA DI PIANEZZE</t>
  </si>
  <si>
    <t>PIANEZZE -ARCUGNANO</t>
  </si>
  <si>
    <t>N.   7 /2019__  del _29.05.2019</t>
  </si>
  <si>
    <r>
      <t>data e ora del ritiro</t>
    </r>
    <r>
      <rPr>
        <sz val="10"/>
        <color theme="1"/>
        <rFont val="Calibri"/>
        <family val="2"/>
        <scheme val="minor"/>
      </rPr>
      <t xml:space="preserve"> ____29/05/2019 ORE 08,00________</t>
    </r>
  </si>
  <si>
    <t xml:space="preserve">DICHIARAZIONE </t>
  </si>
  <si>
    <t>EMERGENZA</t>
  </si>
  <si>
    <t>INTERRUTTORI</t>
  </si>
  <si>
    <t>SUPPORTI</t>
  </si>
  <si>
    <t>DEVIATORI</t>
  </si>
  <si>
    <t>PULSANTI</t>
  </si>
  <si>
    <t>FRUTTI ABB 18.07.2015 :</t>
  </si>
  <si>
    <t>BOLLA 35</t>
  </si>
  <si>
    <t>BOLLA 16</t>
  </si>
  <si>
    <t>ACCONTO 20.09.2017</t>
  </si>
  <si>
    <t>CALDAIA CASA</t>
  </si>
  <si>
    <t>12.05.16</t>
  </si>
  <si>
    <t>6 ORE</t>
  </si>
  <si>
    <t>QUADRO 24 GW</t>
  </si>
  <si>
    <t>QUADRO 6MD SNAIDER</t>
  </si>
  <si>
    <t>MAGNETOTERMICI C6</t>
  </si>
  <si>
    <t>MAGNETOTERMICI C10</t>
  </si>
  <si>
    <t>10MT</t>
  </si>
  <si>
    <t>CAV0 3X1,5</t>
  </si>
  <si>
    <t>12MT</t>
  </si>
  <si>
    <t>CAVO 3X1</t>
  </si>
  <si>
    <t>5 MT</t>
  </si>
  <si>
    <t>10 MT</t>
  </si>
  <si>
    <t>GUAINA 10</t>
  </si>
  <si>
    <t>PG 11</t>
  </si>
  <si>
    <t>TUBO SCATOLA FILO MORSETTI</t>
  </si>
  <si>
    <t>TOTALE LAVORO CALDAIA</t>
  </si>
  <si>
    <t>LAVORO ORE 75</t>
  </si>
  <si>
    <t>GW94008</t>
  </si>
  <si>
    <t>GW94007</t>
  </si>
  <si>
    <t>GW94319</t>
  </si>
  <si>
    <t>N.   28 /2019__  del _04.12.2019</t>
  </si>
  <si>
    <t>PARROCCHIA DI LAPIO</t>
  </si>
  <si>
    <t>LAPIO DI ARCUGNANO</t>
  </si>
  <si>
    <t>N.   7 B/2019__  del _31.05.2019</t>
  </si>
  <si>
    <r>
      <t>data e ora del ritiro</t>
    </r>
    <r>
      <rPr>
        <sz val="10"/>
        <color theme="1"/>
        <rFont val="Calibri"/>
        <family val="2"/>
        <scheme val="minor"/>
      </rPr>
      <t xml:space="preserve"> ____31/05/2019 ORE 08,00________</t>
    </r>
  </si>
  <si>
    <t>FATTURA 11 DEL 05.08.20</t>
  </si>
  <si>
    <t>N.   21B /2019__  del _18.09.2019</t>
  </si>
  <si>
    <t>OSTERIA AL CENTRO SNC</t>
  </si>
  <si>
    <t>VIA VALLE DEI MOLINI 51</t>
  </si>
  <si>
    <t>VIA VALLE DEI MOLINI 4</t>
  </si>
  <si>
    <t>N.   29B /2019__  del _14.12.2019</t>
  </si>
  <si>
    <r>
      <t>data e ora del ritiro</t>
    </r>
    <r>
      <rPr>
        <sz val="10"/>
        <color theme="1"/>
        <rFont val="Calibri"/>
        <family val="2"/>
        <scheme val="minor"/>
      </rPr>
      <t xml:space="preserve"> ____14.12.19 ORE 08,00________</t>
    </r>
  </si>
  <si>
    <t>TUBO FLEX IMQ D25 NERO</t>
  </si>
  <si>
    <t>CAVO BUT.ANTIF.FG16OR16-0,6/1KV 5 G 10</t>
  </si>
  <si>
    <t>PLAFONIERA LED 2X58W/840 PSU L1500</t>
  </si>
  <si>
    <t>CENTRALINO PAR.12M IP65</t>
  </si>
  <si>
    <t>MORSETTIERA 4P 125A 11F</t>
  </si>
  <si>
    <t>BLOCCO DIFF. 40A 4P 003-A</t>
  </si>
  <si>
    <t>BLOCCO DIFF. 40A 4P 03A</t>
  </si>
  <si>
    <t>CAVO NEOPR.FLESS.H07RN-F 3G 2,5</t>
  </si>
  <si>
    <t>CAVO BUT.ANTIF.FG16OM16-0,6/1KV 7 G 1,5</t>
  </si>
  <si>
    <t>CAVO NEOPR.FLESS.H07RN-F 3G 1,5</t>
  </si>
  <si>
    <t>LAMPADA SEGNAL.1LED VERDE 230VCA</t>
  </si>
  <si>
    <t>TUBETTO TERMINALE PREIS.SEZ.10 L12</t>
  </si>
  <si>
    <t>TUBETTO TERMINALE PREIS.SEZ.2X10 L14</t>
  </si>
  <si>
    <t>INTERRUTTORE MAGN.6KA 1N 1MOD. 16A C</t>
  </si>
  <si>
    <t>MANICOTTO FLESS. POLIT.P/TUBO CORRUG.D32</t>
  </si>
  <si>
    <t>TUBO FLEX IMQ D20 NERO</t>
  </si>
  <si>
    <t>TUBO FLEX IMQ D32 NERO</t>
  </si>
  <si>
    <t>TUBO FLEX IMQ D40 NERO</t>
  </si>
  <si>
    <t>CAVO BUT.ANTIF.FG16OR16-0,6/1KV12 G 1,5</t>
  </si>
  <si>
    <t>SCATOLA DERIVAZIONE INC.515X248X120</t>
  </si>
  <si>
    <t>SCATOLA DERIVAZIONE INC.248X248X120</t>
  </si>
  <si>
    <t xml:space="preserve">BLOCCO DIFF. 125A 4P 05-A </t>
  </si>
  <si>
    <t>SCATOLA INC. 3MOD. P/LEGGERE AZZURRO</t>
  </si>
  <si>
    <t>PLAFONIERA DAMP PROOF LED 1500 55W 4000K</t>
  </si>
  <si>
    <t>DISPERSORE A CROCE SP.5 MT1,5</t>
  </si>
  <si>
    <t>CAVO BUT.ANTIF.FG16R16- 0,6/1KV 1 X 25</t>
  </si>
  <si>
    <t>CAVO ANTIFIAMMA FS17 1 G 25 GV</t>
  </si>
  <si>
    <t>CAVIDOTTO FLEX DOPPIA PA.INT.LISCIO D40</t>
  </si>
  <si>
    <t>INTERRUTTORE DI MANOVRA SEZ.4P 100A</t>
  </si>
  <si>
    <t>CAVO BUT.ANTIF.FG16OR16-0,6/1KV 5 G 6</t>
  </si>
  <si>
    <t>SCATOLA RETT.4 MODULI AZ</t>
  </si>
  <si>
    <t>PRESSACAVO PG29 C/DADO CAD.</t>
  </si>
  <si>
    <t>CASSETTA MOD. 1060X600X200</t>
  </si>
  <si>
    <t>PANNELLO 24 MOD.PDMT GUIDA DIN E SUPP.</t>
  </si>
  <si>
    <t>INTERRUTTORE MAGN. 20KA 4P C 80A</t>
  </si>
  <si>
    <t>Q.TA</t>
  </si>
  <si>
    <t>TUBO FLEX IMQ D50 NERO</t>
  </si>
  <si>
    <r>
      <t>aspetto esteriore dei beni</t>
    </r>
    <r>
      <rPr>
        <sz val="11"/>
        <color theme="1"/>
        <rFont val="Calibri"/>
        <family val="2"/>
        <scheme val="minor"/>
      </rPr>
      <t xml:space="preserve"> ___</t>
    </r>
    <r>
      <rPr>
        <u/>
        <sz val="11"/>
        <rFont val="Arial"/>
        <family val="2"/>
      </rPr>
      <t>a vista</t>
    </r>
    <r>
      <rPr>
        <sz val="11"/>
        <color theme="1"/>
        <rFont val="Calibri"/>
        <family val="2"/>
        <scheme val="minor"/>
      </rPr>
      <t>_______</t>
    </r>
  </si>
  <si>
    <r>
      <t>consegna o inizio trasporto a mezzo</t>
    </r>
    <r>
      <rPr>
        <sz val="11"/>
        <color theme="1"/>
        <rFont val="Calibri"/>
        <family val="2"/>
        <scheme val="minor"/>
      </rPr>
      <t xml:space="preserve"> ___</t>
    </r>
    <r>
      <rPr>
        <u/>
        <sz val="11"/>
        <rFont val="Arial"/>
        <family val="2"/>
      </rPr>
      <t>cedente</t>
    </r>
    <r>
      <rPr>
        <sz val="11"/>
        <color theme="1"/>
        <rFont val="Calibri"/>
        <family val="2"/>
        <scheme val="minor"/>
      </rPr>
      <t>__</t>
    </r>
  </si>
  <si>
    <r>
      <t>data e ora del ritiro</t>
    </r>
    <r>
      <rPr>
        <sz val="11"/>
        <color theme="1"/>
        <rFont val="Calibri"/>
        <family val="2"/>
        <scheme val="minor"/>
      </rPr>
      <t xml:space="preserve"> ____18.09.19 ORE 08,00________</t>
    </r>
  </si>
  <si>
    <r>
      <t xml:space="preserve">BO.MA.LUX </t>
    </r>
    <r>
      <rPr>
        <sz val="11"/>
        <rFont val="Times New Roman"/>
        <family val="1"/>
      </rPr>
      <t>di BONATO MATTEO</t>
    </r>
  </si>
  <si>
    <r>
      <t>causale del trasporto _____</t>
    </r>
    <r>
      <rPr>
        <u/>
        <sz val="11"/>
        <rFont val="Arial"/>
        <family val="2"/>
      </rPr>
      <t>INSTALLAZIONE</t>
    </r>
    <r>
      <rPr>
        <i/>
        <sz val="11"/>
        <rFont val="Arial"/>
        <family val="2"/>
      </rPr>
      <t>__</t>
    </r>
  </si>
  <si>
    <t>OVA01426J</t>
  </si>
  <si>
    <t>EXIWAY-EASYLED IP65 11W L/170/1NC/T</t>
  </si>
  <si>
    <t>OVA013472</t>
  </si>
  <si>
    <t>EXIWAY-EASYLED 11W IP42 L/170/1NC/T</t>
  </si>
  <si>
    <t>VIA00828/</t>
  </si>
  <si>
    <t>CONTENIT IP55 8M 4X2 VERT</t>
  </si>
  <si>
    <t>CAVO TELECOM</t>
  </si>
  <si>
    <t>CARTUCCE SCHIUMA</t>
  </si>
  <si>
    <t>RESINA CHIMICA + METRO BARRA INOX E DADI</t>
  </si>
  <si>
    <t>SCATOLA 507</t>
  </si>
  <si>
    <t>COMANDO LUCI</t>
  </si>
  <si>
    <t>LINEA GENERALE</t>
  </si>
  <si>
    <t>GEW40103</t>
  </si>
  <si>
    <t>CABQBLOK4P125A11</t>
  </si>
  <si>
    <t>QUADRO CALDAIA</t>
  </si>
  <si>
    <t>FRIGO</t>
  </si>
  <si>
    <t>SOTTOSCALA</t>
  </si>
  <si>
    <t xml:space="preserve">SUPPORTO PER QUADRO+ SCHUKO </t>
  </si>
  <si>
    <t>CANALA 80X60 + TAPPO</t>
  </si>
  <si>
    <t>GUAINA D10 + CAVO</t>
  </si>
  <si>
    <t>BARRA RAME FORATA SEZ.12X 4X1000 180A</t>
  </si>
  <si>
    <t>LEG37389</t>
  </si>
  <si>
    <t>PORTAFUSIBILE 4MD TICINO</t>
  </si>
  <si>
    <t>MATERIALE BOLLA N. 30 DEL 2016</t>
  </si>
  <si>
    <t>LAVORO ORE 33 X EURO 22,00 =</t>
  </si>
  <si>
    <t>MAGGIORE IMPONIBILE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</si>
</sst>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_-&quot;€&quot;\ * #,##0.00_-;\-&quot;€&quot;\ * #,##0.00_-;_-&quot;€&quot;\ * &quot;-&quot;??_-;_-@_-"/>
    <numFmt numFmtId="165" formatCode="&quot;€&quot;\ #,##0.00"/>
    <numFmt numFmtId="166" formatCode="_-* #,##0.00\ [$€-410]_-;\-* #,##0.00\ [$€-410]_-;_-* &quot;-&quot;??\ [$€-410]_-;_-@_-"/>
  </numFmts>
  <fonts count="34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b/>
      <u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u/>
      <sz val="10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u/>
      <sz val="11"/>
      <color theme="1"/>
      <name val="Calibri"/>
      <family val="2"/>
      <scheme val="minor"/>
    </font>
    <font>
      <b/>
      <sz val="9"/>
      <name val="Times New Roman"/>
      <family val="1"/>
    </font>
    <font>
      <sz val="9"/>
      <name val="Times New Roman"/>
      <family val="1"/>
    </font>
    <font>
      <b/>
      <u/>
      <sz val="9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u/>
      <sz val="9"/>
      <name val="Arial"/>
      <family val="2"/>
    </font>
    <font>
      <sz val="9"/>
      <color theme="1"/>
      <name val="Arial"/>
      <family val="2"/>
    </font>
    <font>
      <b/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Times New Roman"/>
      <family val="1"/>
    </font>
    <font>
      <u/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Times New Roman"/>
      <family val="1"/>
    </font>
    <font>
      <i/>
      <sz val="11"/>
      <name val="Arial"/>
      <family val="2"/>
    </font>
    <font>
      <u/>
      <sz val="11"/>
      <name val="Arial"/>
      <family val="2"/>
    </font>
    <font>
      <b/>
      <u/>
      <sz val="11"/>
      <name val="Arial"/>
      <family val="2"/>
    </font>
    <font>
      <u val="singleAccounting"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C00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413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0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" xfId="0" applyBorder="1"/>
    <xf numFmtId="0" fontId="4" fillId="0" borderId="1" xfId="0" applyFont="1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164" fontId="0" fillId="0" borderId="0" xfId="1" applyFont="1"/>
    <xf numFmtId="164" fontId="0" fillId="0" borderId="6" xfId="1" applyFont="1" applyBorder="1"/>
    <xf numFmtId="164" fontId="0" fillId="0" borderId="1" xfId="1" applyFont="1" applyBorder="1"/>
    <xf numFmtId="9" fontId="0" fillId="0" borderId="0" xfId="0" applyNumberFormat="1"/>
    <xf numFmtId="164" fontId="0" fillId="0" borderId="1" xfId="0" applyNumberFormat="1" applyBorder="1"/>
    <xf numFmtId="0" fontId="0" fillId="0" borderId="6" xfId="0" applyBorder="1" applyAlignment="1">
      <alignment horizontal="center"/>
    </xf>
    <xf numFmtId="0" fontId="3" fillId="0" borderId="1" xfId="0" applyFont="1" applyBorder="1"/>
    <xf numFmtId="164" fontId="3" fillId="0" borderId="1" xfId="0" applyNumberFormat="1" applyFont="1" applyBorder="1"/>
    <xf numFmtId="164" fontId="0" fillId="0" borderId="0" xfId="0" applyNumberFormat="1"/>
    <xf numFmtId="0" fontId="0" fillId="0" borderId="11" xfId="0" applyFill="1" applyBorder="1"/>
    <xf numFmtId="0" fontId="5" fillId="0" borderId="0" xfId="0" applyFont="1"/>
    <xf numFmtId="165" fontId="0" fillId="0" borderId="0" xfId="0" applyNumberFormat="1"/>
    <xf numFmtId="0" fontId="8" fillId="0" borderId="10" xfId="0" applyFont="1" applyBorder="1"/>
    <xf numFmtId="0" fontId="9" fillId="0" borderId="12" xfId="0" applyFont="1" applyBorder="1"/>
    <xf numFmtId="0" fontId="10" fillId="0" borderId="0" xfId="0" applyFont="1" applyAlignment="1">
      <alignment horizontal="center"/>
    </xf>
    <xf numFmtId="0" fontId="10" fillId="0" borderId="1" xfId="0" applyFont="1" applyBorder="1"/>
    <xf numFmtId="0" fontId="7" fillId="0" borderId="0" xfId="0" applyFont="1" applyBorder="1" applyAlignment="1">
      <alignment horizontal="center"/>
    </xf>
    <xf numFmtId="0" fontId="10" fillId="0" borderId="0" xfId="0" applyFont="1" applyBorder="1"/>
    <xf numFmtId="0" fontId="10" fillId="0" borderId="0" xfId="0" applyFont="1"/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13" fillId="0" borderId="0" xfId="0" applyFont="1" applyBorder="1"/>
    <xf numFmtId="0" fontId="5" fillId="0" borderId="0" xfId="0" applyFont="1" applyBorder="1" applyAlignment="1">
      <alignment horizontal="right"/>
    </xf>
    <xf numFmtId="164" fontId="14" fillId="0" borderId="1" xfId="1" applyFont="1" applyBorder="1"/>
    <xf numFmtId="0" fontId="0" fillId="0" borderId="1" xfId="0" applyFont="1" applyBorder="1"/>
    <xf numFmtId="0" fontId="0" fillId="0" borderId="0" xfId="0" applyFont="1"/>
    <xf numFmtId="165" fontId="0" fillId="0" borderId="0" xfId="0" applyNumberFormat="1" applyFont="1"/>
    <xf numFmtId="0" fontId="5" fillId="0" borderId="1" xfId="0" applyFont="1" applyBorder="1"/>
    <xf numFmtId="0" fontId="10" fillId="0" borderId="13" xfId="0" applyFont="1" applyBorder="1"/>
    <xf numFmtId="0" fontId="5" fillId="0" borderId="14" xfId="0" applyFont="1" applyBorder="1"/>
    <xf numFmtId="0" fontId="10" fillId="0" borderId="10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5" fillId="0" borderId="12" xfId="0" applyFont="1" applyBorder="1"/>
    <xf numFmtId="0" fontId="10" fillId="0" borderId="2" xfId="0" applyFont="1" applyBorder="1"/>
    <xf numFmtId="0" fontId="5" fillId="0" borderId="3" xfId="0" applyFont="1" applyBorder="1"/>
    <xf numFmtId="0" fontId="5" fillId="0" borderId="11" xfId="0" applyFont="1" applyBorder="1"/>
    <xf numFmtId="0" fontId="5" fillId="0" borderId="7" xfId="0" applyFont="1" applyBorder="1"/>
    <xf numFmtId="0" fontId="5" fillId="0" borderId="8" xfId="0" applyFont="1" applyBorder="1"/>
    <xf numFmtId="0" fontId="15" fillId="0" borderId="0" xfId="0" applyFont="1"/>
    <xf numFmtId="164" fontId="14" fillId="0" borderId="0" xfId="1" applyFont="1"/>
    <xf numFmtId="165" fontId="0" fillId="0" borderId="8" xfId="0" applyNumberFormat="1" applyBorder="1"/>
    <xf numFmtId="164" fontId="0" fillId="0" borderId="1" xfId="0" applyNumberFormat="1" applyFont="1" applyBorder="1"/>
    <xf numFmtId="164" fontId="0" fillId="0" borderId="0" xfId="0" applyNumberFormat="1" applyFont="1"/>
    <xf numFmtId="0" fontId="0" fillId="0" borderId="1" xfId="0" applyFill="1" applyBorder="1"/>
    <xf numFmtId="9" fontId="0" fillId="0" borderId="0" xfId="0" applyNumberFormat="1" applyFont="1"/>
    <xf numFmtId="0" fontId="0" fillId="0" borderId="0" xfId="0" applyFont="1" applyBorder="1"/>
    <xf numFmtId="164" fontId="14" fillId="0" borderId="0" xfId="1" applyFont="1" applyBorder="1"/>
    <xf numFmtId="164" fontId="0" fillId="0" borderId="0" xfId="0" applyNumberFormat="1" applyBorder="1"/>
    <xf numFmtId="0" fontId="13" fillId="0" borderId="1" xfId="0" applyFont="1" applyBorder="1"/>
    <xf numFmtId="0" fontId="0" fillId="0" borderId="1" xfId="0" applyFont="1" applyBorder="1" applyAlignment="1">
      <alignment horizontal="center"/>
    </xf>
    <xf numFmtId="0" fontId="5" fillId="0" borderId="1" xfId="0" applyFont="1" applyBorder="1" applyAlignment="1">
      <alignment horizontal="right"/>
    </xf>
    <xf numFmtId="164" fontId="5" fillId="0" borderId="1" xfId="0" applyNumberFormat="1" applyFont="1" applyBorder="1"/>
    <xf numFmtId="164" fontId="3" fillId="0" borderId="1" xfId="1" applyFont="1" applyBorder="1"/>
    <xf numFmtId="164" fontId="5" fillId="0" borderId="1" xfId="1" applyFont="1" applyBorder="1"/>
    <xf numFmtId="0" fontId="0" fillId="0" borderId="1" xfId="0" applyBorder="1" applyAlignment="1">
      <alignment horizontal="right"/>
    </xf>
    <xf numFmtId="44" fontId="0" fillId="0" borderId="0" xfId="0" applyNumberFormat="1"/>
    <xf numFmtId="44" fontId="0" fillId="0" borderId="0" xfId="0" applyNumberFormat="1" applyFont="1"/>
    <xf numFmtId="164" fontId="0" fillId="0" borderId="8" xfId="1" applyFont="1" applyBorder="1"/>
    <xf numFmtId="0" fontId="4" fillId="0" borderId="0" xfId="0" applyFont="1"/>
    <xf numFmtId="164" fontId="4" fillId="0" borderId="0" xfId="1" applyFont="1"/>
    <xf numFmtId="0" fontId="18" fillId="0" borderId="10" xfId="0" applyFont="1" applyBorder="1"/>
    <xf numFmtId="0" fontId="19" fillId="0" borderId="12" xfId="0" applyFont="1" applyBorder="1"/>
    <xf numFmtId="0" fontId="20" fillId="0" borderId="0" xfId="0" applyFont="1" applyAlignment="1">
      <alignment horizontal="center"/>
    </xf>
    <xf numFmtId="0" fontId="20" fillId="0" borderId="1" xfId="0" applyFont="1" applyBorder="1"/>
    <xf numFmtId="0" fontId="17" fillId="0" borderId="0" xfId="0" applyFont="1" applyBorder="1" applyAlignment="1">
      <alignment horizontal="center"/>
    </xf>
    <xf numFmtId="0" fontId="20" fillId="0" borderId="0" xfId="0" applyFont="1" applyBorder="1"/>
    <xf numFmtId="0" fontId="20" fillId="0" borderId="0" xfId="0" applyFont="1"/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19" fillId="0" borderId="0" xfId="0" applyFont="1" applyBorder="1"/>
    <xf numFmtId="0" fontId="4" fillId="0" borderId="0" xfId="0" applyFont="1" applyBorder="1" applyAlignment="1">
      <alignment horizontal="right"/>
    </xf>
    <xf numFmtId="44" fontId="4" fillId="0" borderId="0" xfId="0" applyNumberFormat="1" applyFont="1"/>
    <xf numFmtId="0" fontId="4" fillId="0" borderId="1" xfId="0" applyFont="1" applyBorder="1" applyAlignment="1">
      <alignment horizontal="right"/>
    </xf>
    <xf numFmtId="164" fontId="23" fillId="0" borderId="1" xfId="1" applyFont="1" applyBorder="1"/>
    <xf numFmtId="164" fontId="4" fillId="0" borderId="1" xfId="1" applyFont="1" applyBorder="1"/>
    <xf numFmtId="164" fontId="4" fillId="0" borderId="1" xfId="0" applyNumberFormat="1" applyFont="1" applyBorder="1"/>
    <xf numFmtId="0" fontId="20" fillId="0" borderId="13" xfId="0" applyFont="1" applyBorder="1"/>
    <xf numFmtId="0" fontId="4" fillId="0" borderId="14" xfId="0" applyFont="1" applyBorder="1"/>
    <xf numFmtId="0" fontId="20" fillId="0" borderId="10" xfId="0" applyFont="1" applyBorder="1" applyAlignment="1">
      <alignment horizontal="center"/>
    </xf>
    <xf numFmtId="0" fontId="20" fillId="0" borderId="11" xfId="0" applyFont="1" applyBorder="1" applyAlignment="1">
      <alignment horizontal="center"/>
    </xf>
    <xf numFmtId="0" fontId="4" fillId="0" borderId="12" xfId="0" applyFont="1" applyBorder="1"/>
    <xf numFmtId="0" fontId="20" fillId="0" borderId="2" xfId="0" applyFont="1" applyBorder="1"/>
    <xf numFmtId="0" fontId="4" fillId="0" borderId="3" xfId="0" applyFont="1" applyBorder="1"/>
    <xf numFmtId="9" fontId="4" fillId="0" borderId="0" xfId="0" applyNumberFormat="1" applyFont="1"/>
    <xf numFmtId="0" fontId="4" fillId="0" borderId="11" xfId="0" applyFont="1" applyBorder="1"/>
    <xf numFmtId="0" fontId="4" fillId="0" borderId="7" xfId="0" applyFont="1" applyBorder="1"/>
    <xf numFmtId="0" fontId="4" fillId="0" borderId="8" xfId="0" applyFont="1" applyBorder="1"/>
    <xf numFmtId="164" fontId="4" fillId="0" borderId="0" xfId="0" applyNumberFormat="1" applyFont="1"/>
    <xf numFmtId="164" fontId="4" fillId="0" borderId="8" xfId="1" applyFont="1" applyBorder="1"/>
    <xf numFmtId="0" fontId="0" fillId="0" borderId="0" xfId="0" applyAlignment="1">
      <alignment horizontal="right"/>
    </xf>
    <xf numFmtId="0" fontId="3" fillId="0" borderId="0" xfId="0" applyFont="1"/>
    <xf numFmtId="164" fontId="3" fillId="0" borderId="0" xfId="1" applyFont="1"/>
    <xf numFmtId="9" fontId="3" fillId="0" borderId="0" xfId="0" applyNumberFormat="1" applyFont="1"/>
    <xf numFmtId="44" fontId="3" fillId="0" borderId="0" xfId="0" applyNumberFormat="1" applyFont="1"/>
    <xf numFmtId="0" fontId="0" fillId="0" borderId="0" xfId="0" applyAlignment="1">
      <alignment horizontal="right" indent="1"/>
    </xf>
    <xf numFmtId="164" fontId="0" fillId="0" borderId="0" xfId="1" applyFont="1" applyBorder="1"/>
    <xf numFmtId="0" fontId="0" fillId="0" borderId="16" xfId="0" applyBorder="1"/>
    <xf numFmtId="0" fontId="0" fillId="0" borderId="17" xfId="0" applyBorder="1"/>
    <xf numFmtId="164" fontId="0" fillId="0" borderId="18" xfId="1" applyFont="1" applyBorder="1"/>
    <xf numFmtId="0" fontId="3" fillId="0" borderId="16" xfId="0" applyFont="1" applyBorder="1"/>
    <xf numFmtId="0" fontId="3" fillId="0" borderId="17" xfId="0" applyFont="1" applyBorder="1"/>
    <xf numFmtId="164" fontId="3" fillId="0" borderId="18" xfId="1" applyFont="1" applyBorder="1"/>
    <xf numFmtId="164" fontId="3" fillId="0" borderId="0" xfId="0" applyNumberFormat="1" applyFont="1"/>
    <xf numFmtId="164" fontId="0" fillId="0" borderId="0" xfId="1" applyFont="1" applyAlignment="1">
      <alignment horizontal="right"/>
    </xf>
    <xf numFmtId="0" fontId="0" fillId="0" borderId="15" xfId="0" applyBorder="1"/>
    <xf numFmtId="0" fontId="0" fillId="0" borderId="0" xfId="0" quotePrefix="1"/>
    <xf numFmtId="0" fontId="7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0" xfId="0" applyFont="1" applyBorder="1"/>
    <xf numFmtId="164" fontId="7" fillId="0" borderId="0" xfId="1" applyFont="1" applyBorder="1"/>
    <xf numFmtId="0" fontId="1" fillId="0" borderId="0" xfId="0" applyFont="1"/>
    <xf numFmtId="9" fontId="0" fillId="0" borderId="0" xfId="2" applyFont="1"/>
    <xf numFmtId="0" fontId="5" fillId="0" borderId="0" xfId="0" applyFont="1" applyBorder="1"/>
    <xf numFmtId="44" fontId="0" fillId="0" borderId="1" xfId="0" applyNumberFormat="1" applyBorder="1"/>
    <xf numFmtId="44" fontId="0" fillId="0" borderId="1" xfId="0" applyNumberFormat="1" applyFont="1" applyBorder="1"/>
    <xf numFmtId="0" fontId="0" fillId="0" borderId="0" xfId="0" quotePrefix="1" applyAlignment="1">
      <alignment horizontal="right"/>
    </xf>
    <xf numFmtId="44" fontId="3" fillId="0" borderId="8" xfId="0" applyNumberFormat="1" applyFont="1" applyBorder="1"/>
    <xf numFmtId="0" fontId="7" fillId="0" borderId="0" xfId="0" applyFont="1" applyBorder="1" applyAlignment="1">
      <alignment horizontal="center"/>
    </xf>
    <xf numFmtId="0" fontId="24" fillId="0" borderId="0" xfId="0" applyFont="1"/>
    <xf numFmtId="0" fontId="7" fillId="0" borderId="0" xfId="0" applyFont="1" applyBorder="1" applyAlignment="1">
      <alignment horizontal="center"/>
    </xf>
    <xf numFmtId="164" fontId="3" fillId="0" borderId="2" xfId="0" applyNumberFormat="1" applyFont="1" applyBorder="1"/>
    <xf numFmtId="0" fontId="0" fillId="0" borderId="1" xfId="0" applyFont="1" applyBorder="1" applyAlignment="1">
      <alignment horizontal="right"/>
    </xf>
    <xf numFmtId="166" fontId="7" fillId="0" borderId="0" xfId="0" applyNumberFormat="1" applyFont="1" applyBorder="1"/>
    <xf numFmtId="0" fontId="7" fillId="0" borderId="0" xfId="0" applyFont="1" applyFill="1" applyBorder="1" applyAlignment="1">
      <alignment horizontal="center"/>
    </xf>
    <xf numFmtId="0" fontId="0" fillId="0" borderId="0" xfId="0" applyAlignment="1">
      <alignment horizontal="center"/>
    </xf>
    <xf numFmtId="44" fontId="0" fillId="0" borderId="0" xfId="0" applyNumberFormat="1" applyBorder="1"/>
    <xf numFmtId="44" fontId="0" fillId="0" borderId="8" xfId="0" applyNumberFormat="1" applyBorder="1"/>
    <xf numFmtId="0" fontId="7" fillId="0" borderId="0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8" fillId="0" borderId="2" xfId="0" applyFont="1" applyBorder="1"/>
    <xf numFmtId="0" fontId="9" fillId="0" borderId="7" xfId="0" applyFont="1" applyBorder="1"/>
    <xf numFmtId="0" fontId="5" fillId="0" borderId="5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5" fillId="0" borderId="5" xfId="0" applyFont="1" applyBorder="1"/>
    <xf numFmtId="164" fontId="0" fillId="0" borderId="0" xfId="1" applyFont="1" applyFill="1" applyBorder="1"/>
    <xf numFmtId="164" fontId="0" fillId="0" borderId="5" xfId="1" applyFont="1" applyBorder="1"/>
    <xf numFmtId="164" fontId="0" fillId="0" borderId="9" xfId="1" applyFont="1" applyBorder="1"/>
    <xf numFmtId="164" fontId="7" fillId="0" borderId="0" xfId="1" applyFont="1" applyFill="1" applyBorder="1" applyAlignment="1">
      <alignment vertical="top" shrinkToFit="1"/>
    </xf>
    <xf numFmtId="164" fontId="7" fillId="0" borderId="0" xfId="1" applyFont="1" applyFill="1" applyBorder="1" applyAlignment="1">
      <alignment vertical="top" wrapText="1"/>
    </xf>
    <xf numFmtId="0" fontId="3" fillId="0" borderId="1" xfId="0" applyFont="1" applyBorder="1" applyAlignment="1">
      <alignment horizontal="right"/>
    </xf>
    <xf numFmtId="164" fontId="3" fillId="0" borderId="13" xfId="0" applyNumberFormat="1" applyFont="1" applyBorder="1"/>
    <xf numFmtId="0" fontId="5" fillId="0" borderId="13" xfId="0" quotePrefix="1" applyFont="1" applyBorder="1" applyAlignment="1">
      <alignment horizontal="right"/>
    </xf>
    <xf numFmtId="0" fontId="0" fillId="0" borderId="1" xfId="0" applyFont="1" applyFill="1" applyBorder="1"/>
    <xf numFmtId="0" fontId="7" fillId="0" borderId="0" xfId="0" applyFont="1" applyBorder="1" applyAlignment="1">
      <alignment horizontal="center"/>
    </xf>
    <xf numFmtId="164" fontId="2" fillId="0" borderId="1" xfId="1" applyFont="1" applyBorder="1"/>
    <xf numFmtId="0" fontId="0" fillId="0" borderId="1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17" fontId="0" fillId="0" borderId="0" xfId="0" applyNumberFormat="1"/>
    <xf numFmtId="0" fontId="0" fillId="0" borderId="0" xfId="0" applyFill="1" applyBorder="1"/>
    <xf numFmtId="0" fontId="7" fillId="0" borderId="0" xfId="0" applyFont="1" applyBorder="1" applyAlignment="1">
      <alignment horizontal="center"/>
    </xf>
    <xf numFmtId="0" fontId="0" fillId="0" borderId="13" xfId="0" applyBorder="1"/>
    <xf numFmtId="0" fontId="0" fillId="0" borderId="14" xfId="0" applyBorder="1"/>
    <xf numFmtId="44" fontId="0" fillId="0" borderId="19" xfId="0" applyNumberFormat="1" applyBorder="1"/>
    <xf numFmtId="0" fontId="7" fillId="0" borderId="0" xfId="0" applyFont="1" applyBorder="1" applyAlignment="1">
      <alignment horizontal="center"/>
    </xf>
    <xf numFmtId="0" fontId="7" fillId="0" borderId="0" xfId="0" applyFont="1" applyFill="1" applyBorder="1" applyAlignment="1">
      <alignment vertical="top" wrapText="1"/>
    </xf>
    <xf numFmtId="0" fontId="7" fillId="0" borderId="0" xfId="0" applyFont="1" applyFill="1" applyBorder="1" applyAlignment="1">
      <alignment horizontal="center" vertical="top" wrapText="1"/>
    </xf>
    <xf numFmtId="0" fontId="7" fillId="0" borderId="0" xfId="0" applyNumberFormat="1" applyFont="1" applyFill="1" applyBorder="1" applyAlignment="1">
      <alignment vertical="top" shrinkToFit="1"/>
    </xf>
    <xf numFmtId="2" fontId="7" fillId="0" borderId="0" xfId="0" applyNumberFormat="1" applyFont="1" applyFill="1" applyBorder="1" applyAlignment="1">
      <alignment vertical="top" shrinkToFit="1"/>
    </xf>
    <xf numFmtId="0" fontId="7" fillId="0" borderId="0" xfId="0" applyNumberFormat="1" applyFont="1" applyBorder="1"/>
    <xf numFmtId="0" fontId="0" fillId="0" borderId="0" xfId="0" applyAlignment="1"/>
    <xf numFmtId="0" fontId="7" fillId="0" borderId="0" xfId="0" applyFont="1" applyFill="1" applyBorder="1" applyAlignment="1">
      <alignment vertical="top"/>
    </xf>
    <xf numFmtId="0" fontId="7" fillId="0" borderId="0" xfId="0" applyFont="1" applyBorder="1" applyAlignment="1"/>
    <xf numFmtId="0" fontId="7" fillId="0" borderId="0" xfId="0" applyNumberFormat="1" applyFont="1" applyFill="1" applyBorder="1"/>
    <xf numFmtId="0" fontId="7" fillId="0" borderId="0" xfId="0" applyFont="1" applyFill="1" applyBorder="1" applyAlignment="1"/>
    <xf numFmtId="164" fontId="0" fillId="0" borderId="0" xfId="1" applyFont="1" applyAlignment="1"/>
    <xf numFmtId="164" fontId="0" fillId="0" borderId="8" xfId="1" applyFont="1" applyBorder="1" applyAlignment="1"/>
    <xf numFmtId="0" fontId="3" fillId="0" borderId="0" xfId="0" applyFont="1" applyAlignment="1"/>
    <xf numFmtId="164" fontId="3" fillId="0" borderId="0" xfId="0" applyNumberFormat="1" applyFont="1" applyAlignment="1"/>
    <xf numFmtId="44" fontId="26" fillId="0" borderId="0" xfId="0" applyNumberFormat="1" applyFont="1" applyFill="1" applyBorder="1" applyAlignment="1"/>
    <xf numFmtId="164" fontId="3" fillId="0" borderId="0" xfId="1" applyFont="1" applyAlignment="1"/>
    <xf numFmtId="0" fontId="7" fillId="0" borderId="0" xfId="0" applyFont="1" applyBorder="1" applyAlignment="1">
      <alignment horizontal="left"/>
    </xf>
    <xf numFmtId="0" fontId="7" fillId="0" borderId="0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164" fontId="7" fillId="0" borderId="0" xfId="1" applyFont="1" applyBorder="1" applyAlignment="1">
      <alignment vertical="center"/>
    </xf>
    <xf numFmtId="164" fontId="7" fillId="0" borderId="0" xfId="1" applyFont="1" applyBorder="1" applyAlignment="1"/>
    <xf numFmtId="0" fontId="7" fillId="0" borderId="0" xfId="0" applyNumberFormat="1" applyFont="1" applyBorder="1" applyAlignment="1">
      <alignment horizontal="center" vertical="center"/>
    </xf>
    <xf numFmtId="0" fontId="7" fillId="0" borderId="0" xfId="0" applyNumberFormat="1" applyFont="1" applyBorder="1" applyAlignment="1">
      <alignment horizontal="center"/>
    </xf>
    <xf numFmtId="14" fontId="0" fillId="0" borderId="0" xfId="0" applyNumberFormat="1"/>
    <xf numFmtId="164" fontId="3" fillId="0" borderId="0" xfId="1" applyFont="1" applyBorder="1"/>
    <xf numFmtId="164" fontId="3" fillId="0" borderId="0" xfId="1" applyFont="1" applyBorder="1" applyAlignment="1"/>
    <xf numFmtId="0" fontId="7" fillId="0" borderId="1" xfId="0" applyNumberFormat="1" applyFont="1" applyBorder="1"/>
    <xf numFmtId="0" fontId="7" fillId="0" borderId="1" xfId="0" applyFont="1" applyBorder="1" applyAlignment="1"/>
    <xf numFmtId="0" fontId="7" fillId="0" borderId="1" xfId="0" applyNumberFormat="1" applyFont="1" applyFill="1" applyBorder="1"/>
    <xf numFmtId="0" fontId="7" fillId="0" borderId="1" xfId="0" applyFont="1" applyFill="1" applyBorder="1" applyAlignment="1"/>
    <xf numFmtId="0" fontId="7" fillId="0" borderId="0" xfId="0" applyFont="1" applyBorder="1" applyAlignment="1">
      <alignment horizontal="center"/>
    </xf>
    <xf numFmtId="0" fontId="0" fillId="0" borderId="0" xfId="0" applyAlignment="1">
      <alignment horizontal="left"/>
    </xf>
    <xf numFmtId="0" fontId="7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44" fontId="5" fillId="0" borderId="1" xfId="0" applyNumberFormat="1" applyFont="1" applyBorder="1"/>
    <xf numFmtId="0" fontId="0" fillId="0" borderId="0" xfId="0" applyAlignment="1">
      <alignment horizontal="center" vertical="center"/>
    </xf>
    <xf numFmtId="0" fontId="0" fillId="0" borderId="8" xfId="0" applyBorder="1" applyAlignment="1">
      <alignment horizontal="center"/>
    </xf>
    <xf numFmtId="0" fontId="3" fillId="0" borderId="15" xfId="0" applyFont="1" applyBorder="1"/>
    <xf numFmtId="3" fontId="5" fillId="0" borderId="0" xfId="0" applyNumberFormat="1" applyFont="1" applyBorder="1"/>
    <xf numFmtId="0" fontId="5" fillId="0" borderId="0" xfId="0" applyFont="1" applyFill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7" fillId="0" borderId="1" xfId="0" applyFont="1" applyBorder="1"/>
    <xf numFmtId="0" fontId="7" fillId="0" borderId="1" xfId="0" applyFont="1" applyFill="1" applyBorder="1"/>
    <xf numFmtId="164" fontId="7" fillId="0" borderId="0" xfId="1" applyFont="1" applyFill="1" applyBorder="1"/>
    <xf numFmtId="0" fontId="27" fillId="0" borderId="0" xfId="0" applyFont="1" applyBorder="1"/>
    <xf numFmtId="0" fontId="7" fillId="0" borderId="0" xfId="0" applyFont="1" applyBorder="1" applyAlignment="1">
      <alignment horizontal="center"/>
    </xf>
    <xf numFmtId="0" fontId="0" fillId="2" borderId="0" xfId="0" applyFill="1"/>
    <xf numFmtId="164" fontId="0" fillId="0" borderId="0" xfId="1" applyFont="1" applyAlignment="1">
      <alignment horizontal="center"/>
    </xf>
    <xf numFmtId="164" fontId="25" fillId="0" borderId="0" xfId="1" applyFont="1"/>
    <xf numFmtId="0" fontId="3" fillId="2" borderId="0" xfId="0" applyFont="1" applyFill="1"/>
    <xf numFmtId="0" fontId="3" fillId="2" borderId="0" xfId="0" applyFont="1" applyFill="1" applyAlignment="1">
      <alignment horizontal="center"/>
    </xf>
    <xf numFmtId="164" fontId="3" fillId="2" borderId="0" xfId="1" applyFont="1" applyFill="1"/>
    <xf numFmtId="0" fontId="7" fillId="0" borderId="0" xfId="0" applyFont="1" applyFill="1" applyBorder="1" applyAlignment="1">
      <alignment vertical="center"/>
    </xf>
    <xf numFmtId="0" fontId="7" fillId="0" borderId="0" xfId="0" applyNumberFormat="1" applyFont="1" applyFill="1" applyBorder="1" applyAlignment="1">
      <alignment horizontal="center"/>
    </xf>
    <xf numFmtId="0" fontId="2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4" fontId="24" fillId="0" borderId="0" xfId="0" applyNumberFormat="1" applyFont="1" applyAlignment="1">
      <alignment horizontal="center"/>
    </xf>
    <xf numFmtId="164" fontId="24" fillId="0" borderId="0" xfId="0" applyNumberFormat="1" applyFont="1" applyAlignment="1">
      <alignment horizontal="center"/>
    </xf>
    <xf numFmtId="164" fontId="24" fillId="0" borderId="8" xfId="0" applyNumberFormat="1" applyFont="1" applyBorder="1" applyAlignment="1">
      <alignment horizontal="center"/>
    </xf>
    <xf numFmtId="44" fontId="24" fillId="0" borderId="8" xfId="0" applyNumberFormat="1" applyFont="1" applyBorder="1" applyAlignment="1">
      <alignment horizontal="center"/>
    </xf>
    <xf numFmtId="0" fontId="28" fillId="0" borderId="0" xfId="0" applyFont="1" applyAlignment="1">
      <alignment horizontal="center"/>
    </xf>
    <xf numFmtId="44" fontId="28" fillId="0" borderId="0" xfId="0" applyNumberFormat="1" applyFont="1" applyAlignment="1">
      <alignment horizontal="center"/>
    </xf>
    <xf numFmtId="0" fontId="28" fillId="0" borderId="0" xfId="0" applyFont="1"/>
    <xf numFmtId="0" fontId="7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3" fillId="0" borderId="21" xfId="0" applyFont="1" applyBorder="1"/>
    <xf numFmtId="0" fontId="0" fillId="0" borderId="22" xfId="0" applyBorder="1"/>
    <xf numFmtId="164" fontId="3" fillId="0" borderId="22" xfId="1" applyFont="1" applyBorder="1"/>
    <xf numFmtId="0" fontId="0" fillId="0" borderId="23" xfId="0" applyBorder="1"/>
    <xf numFmtId="0" fontId="3" fillId="0" borderId="24" xfId="0" applyFont="1" applyBorder="1"/>
    <xf numFmtId="0" fontId="0" fillId="0" borderId="25" xfId="0" applyBorder="1"/>
    <xf numFmtId="0" fontId="0" fillId="0" borderId="24" xfId="0" applyBorder="1"/>
    <xf numFmtId="0" fontId="1" fillId="0" borderId="0" xfId="0" applyFont="1" applyBorder="1"/>
    <xf numFmtId="0" fontId="0" fillId="0" borderId="0" xfId="0" quotePrefix="1" applyBorder="1"/>
    <xf numFmtId="0" fontId="0" fillId="0" borderId="24" xfId="0" applyBorder="1" applyAlignment="1">
      <alignment horizontal="right"/>
    </xf>
    <xf numFmtId="0" fontId="3" fillId="0" borderId="24" xfId="0" applyFont="1" applyBorder="1" applyAlignment="1">
      <alignment horizontal="left"/>
    </xf>
    <xf numFmtId="0" fontId="3" fillId="0" borderId="0" xfId="0" applyFont="1" applyBorder="1"/>
    <xf numFmtId="0" fontId="0" fillId="0" borderId="26" xfId="0" applyBorder="1"/>
    <xf numFmtId="0" fontId="0" fillId="0" borderId="20" xfId="0" applyBorder="1"/>
    <xf numFmtId="0" fontId="0" fillId="0" borderId="27" xfId="0" applyBorder="1"/>
    <xf numFmtId="0" fontId="0" fillId="0" borderId="15" xfId="0" applyBorder="1" applyAlignment="1">
      <alignment horizontal="center"/>
    </xf>
    <xf numFmtId="0" fontId="0" fillId="0" borderId="1" xfId="0" applyBorder="1" applyAlignment="1">
      <alignment horizontal="center"/>
    </xf>
    <xf numFmtId="0" fontId="7" fillId="0" borderId="1" xfId="0" applyNumberFormat="1" applyFont="1" applyBorder="1" applyAlignment="1">
      <alignment horizontal="center"/>
    </xf>
    <xf numFmtId="166" fontId="7" fillId="0" borderId="1" xfId="0" applyNumberFormat="1" applyFont="1" applyBorder="1"/>
    <xf numFmtId="0" fontId="0" fillId="0" borderId="12" xfId="0" applyBorder="1" applyAlignment="1">
      <alignment horizontal="center"/>
    </xf>
    <xf numFmtId="164" fontId="29" fillId="0" borderId="0" xfId="1" applyFont="1" applyBorder="1"/>
    <xf numFmtId="166" fontId="24" fillId="0" borderId="1" xfId="0" applyNumberFormat="1" applyFont="1" applyBorder="1" applyAlignment="1">
      <alignment horizontal="center"/>
    </xf>
    <xf numFmtId="0" fontId="24" fillId="0" borderId="1" xfId="0" applyNumberFormat="1" applyFont="1" applyBorder="1" applyAlignment="1">
      <alignment horizontal="center"/>
    </xf>
    <xf numFmtId="0" fontId="24" fillId="0" borderId="1" xfId="0" applyFont="1" applyBorder="1"/>
    <xf numFmtId="0" fontId="24" fillId="0" borderId="1" xfId="0" applyNumberFormat="1" applyFont="1" applyFill="1" applyBorder="1" applyAlignment="1">
      <alignment horizontal="center"/>
    </xf>
    <xf numFmtId="0" fontId="24" fillId="0" borderId="1" xfId="0" applyFont="1" applyFill="1" applyBorder="1"/>
    <xf numFmtId="164" fontId="24" fillId="0" borderId="0" xfId="1" applyFont="1" applyBorder="1"/>
    <xf numFmtId="0" fontId="7" fillId="0" borderId="0" xfId="0" applyFont="1" applyBorder="1" applyAlignment="1">
      <alignment horizontal="center"/>
    </xf>
    <xf numFmtId="0" fontId="5" fillId="0" borderId="13" xfId="0" applyFont="1" applyBorder="1"/>
    <xf numFmtId="164" fontId="7" fillId="0" borderId="8" xfId="1" applyFont="1" applyBorder="1"/>
    <xf numFmtId="0" fontId="0" fillId="0" borderId="4" xfId="0" applyBorder="1" applyAlignment="1">
      <alignment horizontal="right"/>
    </xf>
    <xf numFmtId="44" fontId="0" fillId="0" borderId="7" xfId="0" applyNumberFormat="1" applyBorder="1"/>
    <xf numFmtId="164" fontId="0" fillId="0" borderId="7" xfId="1" applyFont="1" applyBorder="1"/>
    <xf numFmtId="44" fontId="0" fillId="0" borderId="12" xfId="0" applyNumberFormat="1" applyBorder="1"/>
    <xf numFmtId="0" fontId="7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24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0" fillId="0" borderId="1" xfId="0" applyBorder="1" applyAlignment="1">
      <alignment horizontal="left"/>
    </xf>
    <xf numFmtId="0" fontId="7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center"/>
    </xf>
    <xf numFmtId="0" fontId="7" fillId="0" borderId="1" xfId="0" applyNumberFormat="1" applyFont="1" applyFill="1" applyBorder="1" applyAlignment="1">
      <alignment horizontal="center"/>
    </xf>
    <xf numFmtId="0" fontId="7" fillId="0" borderId="1" xfId="0" applyFont="1" applyBorder="1" applyAlignment="1">
      <alignment horizontal="left"/>
    </xf>
    <xf numFmtId="0" fontId="7" fillId="0" borderId="0" xfId="0" applyFont="1" applyBorder="1" applyAlignment="1">
      <alignment horizontal="center"/>
    </xf>
    <xf numFmtId="0" fontId="0" fillId="0" borderId="0" xfId="0" applyFont="1" applyBorder="1" applyAlignment="1">
      <alignment horizontal="left"/>
    </xf>
    <xf numFmtId="0" fontId="0" fillId="0" borderId="11" xfId="0" applyFill="1" applyBorder="1" applyAlignment="1">
      <alignment horizontal="center"/>
    </xf>
    <xf numFmtId="164" fontId="2" fillId="0" borderId="1" xfId="1" applyFont="1" applyBorder="1" applyAlignment="1">
      <alignment horizontal="right"/>
    </xf>
    <xf numFmtId="164" fontId="2" fillId="0" borderId="10" xfId="1" applyFont="1" applyBorder="1" applyAlignment="1">
      <alignment horizontal="right"/>
    </xf>
    <xf numFmtId="0" fontId="5" fillId="0" borderId="1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0" fillId="0" borderId="11" xfId="0" applyFont="1" applyFill="1" applyBorder="1"/>
    <xf numFmtId="44" fontId="0" fillId="0" borderId="8" xfId="0" applyNumberFormat="1" applyFont="1" applyBorder="1"/>
    <xf numFmtId="0" fontId="7" fillId="0" borderId="0" xfId="0" applyFont="1" applyBorder="1" applyAlignment="1">
      <alignment horizontal="center"/>
    </xf>
    <xf numFmtId="0" fontId="0" fillId="3" borderId="0" xfId="0" applyFill="1"/>
    <xf numFmtId="0" fontId="5" fillId="0" borderId="10" xfId="0" applyFont="1" applyBorder="1"/>
    <xf numFmtId="0" fontId="0" fillId="4" borderId="0" xfId="0" applyFill="1"/>
    <xf numFmtId="0" fontId="0" fillId="5" borderId="0" xfId="0" applyFill="1"/>
    <xf numFmtId="0" fontId="0" fillId="6" borderId="0" xfId="0" applyFill="1"/>
    <xf numFmtId="0" fontId="10" fillId="0" borderId="7" xfId="0" applyFont="1" applyBorder="1"/>
    <xf numFmtId="44" fontId="0" fillId="0" borderId="6" xfId="0" applyNumberFormat="1" applyBorder="1"/>
    <xf numFmtId="164" fontId="3" fillId="0" borderId="6" xfId="0" applyNumberFormat="1" applyFont="1" applyBorder="1"/>
    <xf numFmtId="0" fontId="0" fillId="0" borderId="13" xfId="0" applyFill="1" applyBorder="1"/>
    <xf numFmtId="0" fontId="7" fillId="0" borderId="0" xfId="0" applyFont="1" applyBorder="1" applyAlignment="1">
      <alignment horizontal="center"/>
    </xf>
    <xf numFmtId="164" fontId="0" fillId="0" borderId="14" xfId="1" applyFont="1" applyFill="1" applyBorder="1"/>
    <xf numFmtId="0" fontId="10" fillId="0" borderId="1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29" fillId="0" borderId="0" xfId="0" applyFont="1" applyBorder="1" applyAlignment="1">
      <alignment horizontal="center"/>
    </xf>
    <xf numFmtId="0" fontId="30" fillId="0" borderId="0" xfId="0" applyFont="1" applyBorder="1"/>
    <xf numFmtId="0" fontId="29" fillId="0" borderId="0" xfId="0" applyFont="1"/>
    <xf numFmtId="0" fontId="29" fillId="0" borderId="0" xfId="0" applyFont="1" applyAlignment="1">
      <alignment horizontal="center"/>
    </xf>
    <xf numFmtId="0" fontId="0" fillId="0" borderId="12" xfId="0" applyFont="1" applyBorder="1" applyAlignment="1">
      <alignment horizontal="center"/>
    </xf>
    <xf numFmtId="0" fontId="30" fillId="0" borderId="13" xfId="0" applyFont="1" applyBorder="1"/>
    <xf numFmtId="0" fontId="0" fillId="0" borderId="14" xfId="0" applyFont="1" applyBorder="1"/>
    <xf numFmtId="0" fontId="30" fillId="0" borderId="2" xfId="0" applyFont="1" applyBorder="1"/>
    <xf numFmtId="0" fontId="0" fillId="0" borderId="3" xfId="0" applyFont="1" applyBorder="1"/>
    <xf numFmtId="0" fontId="0" fillId="0" borderId="7" xfId="0" applyFont="1" applyBorder="1"/>
    <xf numFmtId="0" fontId="0" fillId="0" borderId="8" xfId="0" applyFont="1" applyBorder="1"/>
    <xf numFmtId="0" fontId="32" fillId="0" borderId="10" xfId="0" applyFont="1" applyBorder="1"/>
    <xf numFmtId="0" fontId="13" fillId="0" borderId="12" xfId="0" applyFont="1" applyBorder="1"/>
    <xf numFmtId="0" fontId="30" fillId="0" borderId="0" xfId="0" applyFont="1" applyAlignment="1">
      <alignment horizontal="center"/>
    </xf>
    <xf numFmtId="0" fontId="30" fillId="0" borderId="1" xfId="0" applyFont="1" applyBorder="1"/>
    <xf numFmtId="0" fontId="30" fillId="0" borderId="0" xfId="0" applyFont="1"/>
    <xf numFmtId="0" fontId="0" fillId="0" borderId="10" xfId="0" applyFont="1" applyBorder="1" applyAlignment="1">
      <alignment horizontal="center"/>
    </xf>
    <xf numFmtId="0" fontId="0" fillId="0" borderId="11" xfId="0" applyFont="1" applyBorder="1" applyAlignment="1">
      <alignment horizontal="center"/>
    </xf>
    <xf numFmtId="0" fontId="0" fillId="0" borderId="0" xfId="0" applyFont="1" applyBorder="1" applyAlignment="1">
      <alignment horizontal="right"/>
    </xf>
    <xf numFmtId="0" fontId="0" fillId="0" borderId="12" xfId="0" applyFont="1" applyBorder="1"/>
    <xf numFmtId="0" fontId="30" fillId="0" borderId="10" xfId="0" applyFont="1" applyBorder="1" applyAlignment="1">
      <alignment horizontal="center"/>
    </xf>
    <xf numFmtId="0" fontId="30" fillId="0" borderId="11" xfId="0" applyFont="1" applyBorder="1" applyAlignment="1">
      <alignment horizontal="center"/>
    </xf>
    <xf numFmtId="0" fontId="0" fillId="0" borderId="11" xfId="0" applyFont="1" applyBorder="1"/>
    <xf numFmtId="0" fontId="29" fillId="0" borderId="1" xfId="0" applyFont="1" applyBorder="1"/>
    <xf numFmtId="166" fontId="29" fillId="0" borderId="1" xfId="0" applyNumberFormat="1" applyFont="1" applyBorder="1"/>
    <xf numFmtId="0" fontId="29" fillId="0" borderId="1" xfId="0" applyFont="1" applyBorder="1" applyAlignment="1">
      <alignment horizontal="center"/>
    </xf>
    <xf numFmtId="0" fontId="29" fillId="0" borderId="1" xfId="0" applyFont="1" applyBorder="1" applyAlignment="1">
      <alignment horizontal="left"/>
    </xf>
    <xf numFmtId="166" fontId="29" fillId="0" borderId="1" xfId="0" applyNumberFormat="1" applyFont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13" xfId="0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29" fillId="0" borderId="14" xfId="0" applyFont="1" applyBorder="1"/>
    <xf numFmtId="0" fontId="29" fillId="0" borderId="10" xfId="0" applyFont="1" applyBorder="1"/>
    <xf numFmtId="164" fontId="29" fillId="0" borderId="0" xfId="1" applyFont="1"/>
    <xf numFmtId="0" fontId="5" fillId="0" borderId="1" xfId="0" applyFont="1" applyFill="1" applyBorder="1"/>
    <xf numFmtId="0" fontId="0" fillId="0" borderId="13" xfId="0" applyFont="1" applyBorder="1"/>
    <xf numFmtId="164" fontId="29" fillId="0" borderId="5" xfId="1" applyFont="1" applyBorder="1"/>
    <xf numFmtId="164" fontId="7" fillId="0" borderId="0" xfId="1" applyFont="1"/>
    <xf numFmtId="9" fontId="0" fillId="0" borderId="0" xfId="1" applyNumberFormat="1" applyFont="1"/>
    <xf numFmtId="0" fontId="8" fillId="0" borderId="0" xfId="0" applyFont="1" applyBorder="1"/>
    <xf numFmtId="0" fontId="9" fillId="0" borderId="0" xfId="0" applyFont="1" applyBorder="1"/>
    <xf numFmtId="0" fontId="29" fillId="0" borderId="0" xfId="0" applyFont="1" applyBorder="1"/>
    <xf numFmtId="0" fontId="10" fillId="0" borderId="0" xfId="0" applyFont="1" applyBorder="1" applyAlignment="1">
      <alignment horizontal="center"/>
    </xf>
    <xf numFmtId="44" fontId="29" fillId="0" borderId="0" xfId="0" applyNumberFormat="1" applyFont="1" applyBorder="1"/>
    <xf numFmtId="0" fontId="32" fillId="0" borderId="0" xfId="0" applyFont="1" applyBorder="1"/>
    <xf numFmtId="166" fontId="29" fillId="0" borderId="0" xfId="0" applyNumberFormat="1" applyFont="1" applyBorder="1"/>
    <xf numFmtId="0" fontId="30" fillId="0" borderId="0" xfId="0" applyFont="1" applyBorder="1" applyAlignment="1">
      <alignment horizontal="center"/>
    </xf>
    <xf numFmtId="44" fontId="0" fillId="0" borderId="0" xfId="0" applyNumberFormat="1" applyFont="1" applyFill="1" applyBorder="1"/>
    <xf numFmtId="44" fontId="0" fillId="0" borderId="0" xfId="0" applyNumberFormat="1" applyFont="1" applyBorder="1"/>
    <xf numFmtId="0" fontId="13" fillId="0" borderId="5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0" fillId="0" borderId="9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9" fillId="0" borderId="5" xfId="0" applyFont="1" applyBorder="1" applyAlignment="1">
      <alignment horizontal="center"/>
    </xf>
    <xf numFmtId="0" fontId="19" fillId="0" borderId="0" xfId="0" applyFont="1" applyBorder="1" applyAlignment="1">
      <alignment horizontal="center"/>
    </xf>
    <xf numFmtId="0" fontId="19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16" fillId="0" borderId="2" xfId="0" applyFont="1" applyBorder="1" applyAlignment="1">
      <alignment horizontal="center"/>
    </xf>
    <xf numFmtId="0" fontId="16" fillId="0" borderId="3" xfId="0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17" fillId="0" borderId="5" xfId="0" applyFont="1" applyBorder="1" applyAlignment="1">
      <alignment horizontal="center"/>
    </xf>
    <xf numFmtId="0" fontId="17" fillId="0" borderId="0" xfId="0" applyFont="1" applyBorder="1" applyAlignment="1">
      <alignment horizontal="center"/>
    </xf>
    <xf numFmtId="0" fontId="17" fillId="0" borderId="6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22" fillId="0" borderId="5" xfId="0" applyFont="1" applyBorder="1" applyAlignment="1">
      <alignment horizontal="center"/>
    </xf>
    <xf numFmtId="0" fontId="22" fillId="0" borderId="0" xfId="0" applyFont="1" applyBorder="1" applyAlignment="1">
      <alignment horizontal="center"/>
    </xf>
    <xf numFmtId="0" fontId="22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26" fillId="0" borderId="2" xfId="0" applyFont="1" applyBorder="1" applyAlignment="1">
      <alignment horizontal="center"/>
    </xf>
    <xf numFmtId="0" fontId="26" fillId="0" borderId="3" xfId="0" applyFont="1" applyBorder="1" applyAlignment="1">
      <alignment horizontal="center"/>
    </xf>
    <xf numFmtId="0" fontId="26" fillId="0" borderId="4" xfId="0" applyFont="1" applyBorder="1" applyAlignment="1">
      <alignment horizontal="center"/>
    </xf>
    <xf numFmtId="0" fontId="29" fillId="0" borderId="5" xfId="0" applyFont="1" applyBorder="1" applyAlignment="1">
      <alignment horizontal="center"/>
    </xf>
    <xf numFmtId="0" fontId="29" fillId="0" borderId="0" xfId="0" applyFont="1" applyBorder="1" applyAlignment="1">
      <alignment horizontal="center"/>
    </xf>
    <xf numFmtId="0" fontId="29" fillId="0" borderId="6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64" fontId="33" fillId="0" borderId="8" xfId="1" applyFont="1" applyBorder="1"/>
    <xf numFmtId="164" fontId="0" fillId="0" borderId="0" xfId="1" quotePrefix="1" applyFont="1"/>
  </cellXfs>
  <cellStyles count="3">
    <cellStyle name="Normale" xfId="0" builtinId="0"/>
    <cellStyle name="Percentuale" xfId="2" builtinId="5"/>
    <cellStyle name="Valuta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calcChain" Target="calcChain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styles" Target="style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OLLE%20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B"/>
      <sheetName val="23"/>
      <sheetName val="31"/>
      <sheetName val="32"/>
      <sheetName val="33"/>
      <sheetName val="34"/>
      <sheetName val="35"/>
    </sheetNames>
    <sheetDataSet>
      <sheetData sheetId="0"/>
      <sheetData sheetId="1"/>
      <sheetData sheetId="2"/>
      <sheetData sheetId="3"/>
      <sheetData sheetId="4"/>
      <sheetData sheetId="5"/>
      <sheetData sheetId="6">
        <row r="57">
          <cell r="H57">
            <v>1688.652</v>
          </cell>
        </row>
      </sheetData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32558F-D4A1-4CEE-AC26-EE0BB512F2AD}">
  <dimension ref="A1:I102"/>
  <sheetViews>
    <sheetView workbookViewId="0">
      <selection activeCell="F15" sqref="F15"/>
    </sheetView>
  </sheetViews>
  <sheetFormatPr defaultRowHeight="15" x14ac:dyDescent="0.25"/>
  <cols>
    <col min="1" max="1" width="5.5703125" customWidth="1"/>
    <col min="2" max="2" width="6.85546875" customWidth="1"/>
    <col min="3" max="3" width="8.42578125" customWidth="1"/>
    <col min="4" max="4" width="5.7109375" customWidth="1"/>
    <col min="5" max="5" width="24.28515625" customWidth="1"/>
    <col min="6" max="6" width="41" customWidth="1"/>
    <col min="8" max="8" width="9.5703125" style="26" bestFit="1" customWidth="1"/>
    <col min="9" max="9" width="9.5703125" bestFit="1" customWidth="1"/>
  </cols>
  <sheetData>
    <row r="1" spans="1:8" x14ac:dyDescent="0.25">
      <c r="A1" s="25"/>
      <c r="B1" s="25"/>
      <c r="C1" s="25"/>
      <c r="D1" s="25"/>
      <c r="E1" s="25"/>
    </row>
    <row r="2" spans="1:8" x14ac:dyDescent="0.25">
      <c r="A2" s="368" t="s">
        <v>59</v>
      </c>
      <c r="B2" s="369"/>
      <c r="C2" s="369"/>
      <c r="D2" s="369"/>
      <c r="E2" s="370"/>
      <c r="F2" s="27" t="s">
        <v>60</v>
      </c>
    </row>
    <row r="3" spans="1:8" x14ac:dyDescent="0.25">
      <c r="A3" s="371" t="s">
        <v>61</v>
      </c>
      <c r="B3" s="372"/>
      <c r="C3" s="372"/>
      <c r="D3" s="372"/>
      <c r="E3" s="373"/>
      <c r="F3" s="28" t="s">
        <v>62</v>
      </c>
    </row>
    <row r="4" spans="1:8" x14ac:dyDescent="0.25">
      <c r="A4" s="371" t="s">
        <v>63</v>
      </c>
      <c r="B4" s="372"/>
      <c r="C4" s="372"/>
      <c r="D4" s="372"/>
      <c r="E4" s="373"/>
      <c r="F4" s="29"/>
    </row>
    <row r="5" spans="1:8" x14ac:dyDescent="0.25">
      <c r="A5" s="371" t="s">
        <v>64</v>
      </c>
      <c r="B5" s="372"/>
      <c r="C5" s="372"/>
      <c r="D5" s="372"/>
      <c r="E5" s="373"/>
      <c r="F5" s="30" t="s">
        <v>65</v>
      </c>
    </row>
    <row r="6" spans="1:8" x14ac:dyDescent="0.25">
      <c r="A6" s="31"/>
      <c r="B6" s="31"/>
      <c r="C6" s="31"/>
      <c r="D6" s="31"/>
      <c r="E6" s="31"/>
      <c r="F6" s="32"/>
    </row>
    <row r="7" spans="1:8" x14ac:dyDescent="0.25">
      <c r="A7" s="32" t="s">
        <v>66</v>
      </c>
      <c r="B7" s="25"/>
      <c r="C7" s="25"/>
      <c r="D7" s="25"/>
      <c r="E7" s="25"/>
      <c r="F7" s="33" t="s">
        <v>23</v>
      </c>
    </row>
    <row r="8" spans="1:8" x14ac:dyDescent="0.25">
      <c r="A8" s="374"/>
      <c r="B8" s="375"/>
      <c r="C8" s="375"/>
      <c r="D8" s="375"/>
      <c r="E8" s="376"/>
      <c r="F8" s="34"/>
    </row>
    <row r="9" spans="1:8" x14ac:dyDescent="0.25">
      <c r="A9" s="377" t="s">
        <v>67</v>
      </c>
      <c r="B9" s="378"/>
      <c r="C9" s="378"/>
      <c r="D9" s="378"/>
      <c r="E9" s="379"/>
      <c r="F9" s="35" t="s">
        <v>24</v>
      </c>
    </row>
    <row r="10" spans="1:8" x14ac:dyDescent="0.25">
      <c r="A10" s="362" t="s">
        <v>68</v>
      </c>
      <c r="B10" s="363"/>
      <c r="C10" s="363"/>
      <c r="D10" s="363"/>
      <c r="E10" s="364"/>
      <c r="F10" s="35"/>
    </row>
    <row r="11" spans="1:8" x14ac:dyDescent="0.25">
      <c r="A11" s="365" t="s">
        <v>69</v>
      </c>
      <c r="B11" s="366"/>
      <c r="C11" s="366"/>
      <c r="D11" s="366"/>
      <c r="E11" s="367"/>
      <c r="F11" s="36"/>
    </row>
    <row r="12" spans="1:8" x14ac:dyDescent="0.25">
      <c r="A12" s="37"/>
      <c r="B12" s="38"/>
      <c r="C12" s="38"/>
      <c r="D12" s="38"/>
      <c r="E12" s="38"/>
      <c r="F12" s="39"/>
    </row>
    <row r="13" spans="1:8" x14ac:dyDescent="0.25">
      <c r="A13" s="40" t="s">
        <v>8</v>
      </c>
      <c r="B13" s="40" t="s">
        <v>9</v>
      </c>
      <c r="C13" s="40" t="s">
        <v>70</v>
      </c>
      <c r="D13" s="40" t="s">
        <v>11</v>
      </c>
      <c r="E13" s="38" t="s">
        <v>12</v>
      </c>
      <c r="F13" s="41" t="s">
        <v>19</v>
      </c>
    </row>
    <row r="14" spans="1:8" x14ac:dyDescent="0.25">
      <c r="A14" s="10">
        <v>1</v>
      </c>
      <c r="B14" s="10" t="s">
        <v>13</v>
      </c>
      <c r="C14" s="10"/>
      <c r="D14" s="10" t="s">
        <v>71</v>
      </c>
      <c r="E14" s="10"/>
      <c r="F14" s="42"/>
    </row>
    <row r="15" spans="1:8" x14ac:dyDescent="0.25">
      <c r="A15" s="10">
        <v>1</v>
      </c>
      <c r="B15" s="10" t="s">
        <v>13</v>
      </c>
      <c r="C15" s="10"/>
      <c r="D15" s="10" t="s">
        <v>72</v>
      </c>
      <c r="E15" s="10"/>
      <c r="F15" s="42"/>
      <c r="G15" s="23"/>
    </row>
    <row r="16" spans="1:8" s="44" customFormat="1" x14ac:dyDescent="0.25">
      <c r="A16" s="10">
        <v>1</v>
      </c>
      <c r="B16" s="10" t="s">
        <v>13</v>
      </c>
      <c r="C16" s="43"/>
      <c r="D16" s="10" t="s">
        <v>73</v>
      </c>
      <c r="E16" s="10"/>
      <c r="F16" s="42"/>
      <c r="G16" s="23"/>
      <c r="H16" s="26"/>
    </row>
    <row r="17" spans="1:8" s="44" customFormat="1" x14ac:dyDescent="0.25">
      <c r="A17" s="10">
        <v>1</v>
      </c>
      <c r="B17" s="10" t="s">
        <v>13</v>
      </c>
      <c r="C17" s="43"/>
      <c r="D17" s="10" t="s">
        <v>74</v>
      </c>
      <c r="E17" s="10"/>
      <c r="F17" s="42"/>
      <c r="G17" s="23"/>
      <c r="H17" s="26"/>
    </row>
    <row r="18" spans="1:8" s="44" customFormat="1" x14ac:dyDescent="0.25">
      <c r="A18" s="10">
        <v>1</v>
      </c>
      <c r="B18" s="10" t="s">
        <v>13</v>
      </c>
      <c r="C18" s="43"/>
      <c r="D18" s="10" t="s">
        <v>75</v>
      </c>
      <c r="E18" s="10"/>
      <c r="F18" s="42"/>
      <c r="G18" s="23"/>
      <c r="H18" s="26"/>
    </row>
    <row r="19" spans="1:8" s="44" customFormat="1" x14ac:dyDescent="0.25">
      <c r="A19" s="10">
        <v>1</v>
      </c>
      <c r="B19" s="10" t="s">
        <v>13</v>
      </c>
      <c r="C19" s="43"/>
      <c r="D19" s="10" t="s">
        <v>76</v>
      </c>
      <c r="E19" s="10"/>
      <c r="F19" s="42"/>
      <c r="G19" s="23"/>
      <c r="H19" s="26"/>
    </row>
    <row r="20" spans="1:8" s="44" customFormat="1" x14ac:dyDescent="0.25">
      <c r="A20" s="10">
        <v>70</v>
      </c>
      <c r="B20" s="10" t="s">
        <v>77</v>
      </c>
      <c r="C20" s="43"/>
      <c r="D20" s="10" t="s">
        <v>78</v>
      </c>
      <c r="E20" s="10"/>
      <c r="F20" s="42"/>
      <c r="G20" s="23"/>
      <c r="H20" s="26"/>
    </row>
    <row r="21" spans="1:8" s="44" customFormat="1" x14ac:dyDescent="0.25">
      <c r="A21" s="10">
        <v>40</v>
      </c>
      <c r="B21" s="10" t="s">
        <v>77</v>
      </c>
      <c r="C21" s="43"/>
      <c r="D21" s="10" t="s">
        <v>79</v>
      </c>
      <c r="E21" s="10"/>
      <c r="F21" s="42"/>
      <c r="G21" s="23"/>
      <c r="H21" s="26"/>
    </row>
    <row r="22" spans="1:8" s="44" customFormat="1" x14ac:dyDescent="0.25">
      <c r="A22" s="10">
        <v>10</v>
      </c>
      <c r="B22" s="10" t="s">
        <v>77</v>
      </c>
      <c r="C22" s="43"/>
      <c r="D22" s="10" t="s">
        <v>80</v>
      </c>
      <c r="E22" s="10"/>
      <c r="F22" s="10"/>
      <c r="G22" s="23"/>
      <c r="H22" s="26"/>
    </row>
    <row r="23" spans="1:8" s="44" customFormat="1" x14ac:dyDescent="0.25">
      <c r="A23" s="10">
        <v>1</v>
      </c>
      <c r="B23" s="10" t="s">
        <v>13</v>
      </c>
      <c r="C23" s="43"/>
      <c r="D23" s="10" t="s">
        <v>81</v>
      </c>
      <c r="E23" s="10"/>
      <c r="F23" s="10"/>
      <c r="G23" s="23"/>
      <c r="H23" s="26"/>
    </row>
    <row r="24" spans="1:8" x14ac:dyDescent="0.25">
      <c r="A24" s="10">
        <v>1</v>
      </c>
      <c r="B24" s="10" t="s">
        <v>13</v>
      </c>
      <c r="C24" s="10"/>
      <c r="D24" s="10" t="s">
        <v>82</v>
      </c>
      <c r="E24" s="10"/>
      <c r="F24" s="10"/>
    </row>
    <row r="25" spans="1:8" x14ac:dyDescent="0.25">
      <c r="A25" s="10">
        <v>100</v>
      </c>
      <c r="B25" s="10" t="s">
        <v>77</v>
      </c>
      <c r="C25" s="10"/>
      <c r="D25" s="10" t="s">
        <v>83</v>
      </c>
      <c r="E25" s="10"/>
      <c r="F25" s="10"/>
    </row>
    <row r="26" spans="1:8" s="44" customFormat="1" x14ac:dyDescent="0.25">
      <c r="A26" s="10">
        <v>60</v>
      </c>
      <c r="B26" s="10" t="s">
        <v>77</v>
      </c>
      <c r="C26" s="43"/>
      <c r="D26" s="10" t="s">
        <v>84</v>
      </c>
      <c r="E26" s="10"/>
      <c r="F26" s="10"/>
      <c r="H26" s="26">
        <f>SUM(H15:H25)</f>
        <v>0</v>
      </c>
    </row>
    <row r="27" spans="1:8" s="44" customFormat="1" x14ac:dyDescent="0.25">
      <c r="A27" s="10">
        <v>25</v>
      </c>
      <c r="B27" s="10" t="s">
        <v>77</v>
      </c>
      <c r="C27" s="43"/>
      <c r="D27" s="10" t="s">
        <v>85</v>
      </c>
      <c r="E27" s="10"/>
      <c r="F27" s="10"/>
      <c r="H27" s="26"/>
    </row>
    <row r="28" spans="1:8" s="44" customFormat="1" x14ac:dyDescent="0.25">
      <c r="A28" s="10">
        <v>1</v>
      </c>
      <c r="B28" s="10" t="s">
        <v>13</v>
      </c>
      <c r="C28" s="43"/>
      <c r="D28" s="10" t="s">
        <v>86</v>
      </c>
      <c r="E28" s="10"/>
      <c r="F28" s="10"/>
      <c r="H28" s="26"/>
    </row>
    <row r="29" spans="1:8" s="44" customFormat="1" x14ac:dyDescent="0.25">
      <c r="A29" s="10">
        <v>1</v>
      </c>
      <c r="B29" s="10" t="s">
        <v>13</v>
      </c>
      <c r="C29" s="43"/>
      <c r="D29" s="10" t="s">
        <v>87</v>
      </c>
      <c r="E29" s="10"/>
      <c r="F29" s="10"/>
      <c r="H29" s="26"/>
    </row>
    <row r="30" spans="1:8" s="44" customFormat="1" x14ac:dyDescent="0.25">
      <c r="A30" s="10">
        <v>55</v>
      </c>
      <c r="B30" s="10" t="s">
        <v>77</v>
      </c>
      <c r="C30" s="43"/>
      <c r="D30" s="10" t="s">
        <v>88</v>
      </c>
      <c r="E30" s="10"/>
      <c r="F30" s="10"/>
      <c r="H30" s="26"/>
    </row>
    <row r="31" spans="1:8" s="44" customFormat="1" x14ac:dyDescent="0.25">
      <c r="A31" s="10">
        <v>55</v>
      </c>
      <c r="B31" s="10" t="s">
        <v>77</v>
      </c>
      <c r="C31" s="43"/>
      <c r="D31" s="10" t="s">
        <v>89</v>
      </c>
      <c r="E31" s="10"/>
      <c r="F31" s="10"/>
      <c r="H31" s="26"/>
    </row>
    <row r="32" spans="1:8" s="44" customFormat="1" x14ac:dyDescent="0.25">
      <c r="A32" s="10">
        <v>4</v>
      </c>
      <c r="B32" s="10" t="s">
        <v>77</v>
      </c>
      <c r="C32" s="43"/>
      <c r="D32" s="10" t="s">
        <v>90</v>
      </c>
      <c r="E32" s="10"/>
      <c r="F32" s="10"/>
      <c r="H32" s="26"/>
    </row>
    <row r="33" spans="1:8" s="44" customFormat="1" x14ac:dyDescent="0.25">
      <c r="A33" s="10">
        <v>1</v>
      </c>
      <c r="B33" s="10" t="s">
        <v>13</v>
      </c>
      <c r="C33" s="43"/>
      <c r="D33" s="10" t="s">
        <v>91</v>
      </c>
      <c r="E33" s="10"/>
      <c r="F33" s="10"/>
      <c r="H33" s="26"/>
    </row>
    <row r="34" spans="1:8" s="44" customFormat="1" x14ac:dyDescent="0.25">
      <c r="A34" s="10">
        <v>1</v>
      </c>
      <c r="B34" s="10" t="s">
        <v>13</v>
      </c>
      <c r="C34" s="43"/>
      <c r="D34" s="10" t="s">
        <v>92</v>
      </c>
      <c r="E34" s="10"/>
      <c r="F34" s="10"/>
      <c r="H34" s="26"/>
    </row>
    <row r="35" spans="1:8" s="44" customFormat="1" x14ac:dyDescent="0.25">
      <c r="A35" s="10">
        <v>1</v>
      </c>
      <c r="B35" s="10" t="s">
        <v>13</v>
      </c>
      <c r="C35" s="43"/>
      <c r="D35" s="10" t="s">
        <v>93</v>
      </c>
      <c r="E35" s="10"/>
      <c r="F35" s="10"/>
      <c r="H35" s="26"/>
    </row>
    <row r="36" spans="1:8" s="44" customFormat="1" x14ac:dyDescent="0.25">
      <c r="A36" s="10">
        <v>1</v>
      </c>
      <c r="B36" s="10" t="s">
        <v>13</v>
      </c>
      <c r="C36" s="43"/>
      <c r="D36" s="10" t="s">
        <v>94</v>
      </c>
      <c r="E36" s="10"/>
      <c r="F36" s="10"/>
      <c r="H36" s="45"/>
    </row>
    <row r="37" spans="1:8" x14ac:dyDescent="0.25">
      <c r="A37" s="10">
        <v>15</v>
      </c>
      <c r="B37" s="10" t="s">
        <v>13</v>
      </c>
      <c r="C37" s="10"/>
      <c r="D37" s="10" t="s">
        <v>95</v>
      </c>
      <c r="E37" s="10"/>
      <c r="F37" s="10"/>
    </row>
    <row r="38" spans="1:8" x14ac:dyDescent="0.25">
      <c r="A38" s="10">
        <v>5</v>
      </c>
      <c r="B38" s="10" t="s">
        <v>13</v>
      </c>
      <c r="C38" s="10"/>
      <c r="D38" s="10" t="s">
        <v>96</v>
      </c>
      <c r="E38" s="10"/>
      <c r="F38" s="10"/>
    </row>
    <row r="39" spans="1:8" x14ac:dyDescent="0.25">
      <c r="A39" s="46"/>
      <c r="B39" s="46"/>
      <c r="C39" s="46"/>
      <c r="D39" s="46"/>
      <c r="E39" s="46"/>
      <c r="F39" s="46"/>
    </row>
    <row r="40" spans="1:8" x14ac:dyDescent="0.25">
      <c r="A40" s="47" t="s">
        <v>97</v>
      </c>
      <c r="B40" s="48"/>
      <c r="C40" s="48"/>
      <c r="D40" s="48"/>
      <c r="E40" s="48"/>
      <c r="F40" s="49" t="s">
        <v>98</v>
      </c>
    </row>
    <row r="41" spans="1:8" x14ac:dyDescent="0.25">
      <c r="A41" s="47"/>
      <c r="B41" s="48"/>
      <c r="C41" s="48"/>
      <c r="D41" s="48"/>
      <c r="E41" s="48"/>
      <c r="F41" s="50"/>
    </row>
    <row r="42" spans="1:8" x14ac:dyDescent="0.25">
      <c r="A42" s="47" t="s">
        <v>99</v>
      </c>
      <c r="B42" s="48"/>
      <c r="C42" s="48"/>
      <c r="D42" s="48"/>
      <c r="E42" s="48"/>
      <c r="F42" s="51"/>
    </row>
    <row r="43" spans="1:8" x14ac:dyDescent="0.25">
      <c r="A43" s="52"/>
      <c r="B43" s="53"/>
      <c r="C43" s="53"/>
      <c r="D43" s="53"/>
      <c r="E43" s="53"/>
      <c r="F43" s="49" t="s">
        <v>100</v>
      </c>
    </row>
    <row r="44" spans="1:8" x14ac:dyDescent="0.25">
      <c r="A44" s="47" t="s">
        <v>101</v>
      </c>
      <c r="B44" s="48"/>
      <c r="C44" s="48"/>
      <c r="D44" s="48"/>
      <c r="E44" s="48"/>
      <c r="F44" s="54"/>
    </row>
    <row r="45" spans="1:8" x14ac:dyDescent="0.25">
      <c r="A45" s="55"/>
      <c r="B45" s="56"/>
      <c r="C45" s="56"/>
      <c r="D45" s="56"/>
      <c r="E45" s="56"/>
      <c r="F45" s="51"/>
    </row>
    <row r="48" spans="1:8" x14ac:dyDescent="0.25">
      <c r="C48" s="57" t="s">
        <v>102</v>
      </c>
    </row>
    <row r="50" spans="3:8" x14ac:dyDescent="0.25">
      <c r="C50" s="57" t="s">
        <v>103</v>
      </c>
      <c r="F50" s="15"/>
    </row>
    <row r="51" spans="3:8" x14ac:dyDescent="0.25">
      <c r="C51">
        <v>1</v>
      </c>
      <c r="D51" t="s">
        <v>13</v>
      </c>
      <c r="E51" t="s">
        <v>71</v>
      </c>
      <c r="F51" s="26">
        <f>H51+H51*$H$89</f>
        <v>17.324999999999999</v>
      </c>
      <c r="G51" s="58">
        <v>13.86</v>
      </c>
      <c r="H51" s="26">
        <f>G51*C51</f>
        <v>13.86</v>
      </c>
    </row>
    <row r="52" spans="3:8" x14ac:dyDescent="0.25">
      <c r="C52">
        <v>1</v>
      </c>
      <c r="D52" t="s">
        <v>13</v>
      </c>
      <c r="E52" t="s">
        <v>72</v>
      </c>
      <c r="F52" s="26">
        <f>H52+H52*$H$89</f>
        <v>99.2</v>
      </c>
      <c r="G52" s="58">
        <v>79.36</v>
      </c>
      <c r="H52" s="26">
        <f t="shared" ref="H52:H76" si="0">G52*C52</f>
        <v>79.36</v>
      </c>
    </row>
    <row r="53" spans="3:8" x14ac:dyDescent="0.25">
      <c r="C53">
        <v>1</v>
      </c>
      <c r="D53" t="s">
        <v>13</v>
      </c>
      <c r="E53" t="s">
        <v>73</v>
      </c>
      <c r="F53" s="26">
        <f>H53+H53*$H$89</f>
        <v>18.75</v>
      </c>
      <c r="G53" s="58">
        <v>15</v>
      </c>
      <c r="H53" s="26">
        <f t="shared" si="0"/>
        <v>15</v>
      </c>
    </row>
    <row r="54" spans="3:8" x14ac:dyDescent="0.25">
      <c r="C54" s="57" t="s">
        <v>104</v>
      </c>
      <c r="F54" s="26"/>
      <c r="G54" s="58"/>
    </row>
    <row r="55" spans="3:8" x14ac:dyDescent="0.25">
      <c r="C55">
        <v>1</v>
      </c>
      <c r="D55" t="s">
        <v>13</v>
      </c>
      <c r="E55" t="s">
        <v>74</v>
      </c>
      <c r="F55" s="26">
        <f t="shared" ref="F55:F76" si="1">H55+H55*$H$89</f>
        <v>14.4625</v>
      </c>
      <c r="G55" s="58">
        <v>11.57</v>
      </c>
      <c r="H55" s="26">
        <f t="shared" si="0"/>
        <v>11.57</v>
      </c>
    </row>
    <row r="56" spans="3:8" x14ac:dyDescent="0.25">
      <c r="C56">
        <v>1</v>
      </c>
      <c r="D56" t="s">
        <v>13</v>
      </c>
      <c r="E56" t="s">
        <v>75</v>
      </c>
      <c r="F56" s="26">
        <f t="shared" si="1"/>
        <v>4.375</v>
      </c>
      <c r="G56" s="58">
        <v>3.5</v>
      </c>
      <c r="H56" s="26">
        <f t="shared" si="0"/>
        <v>3.5</v>
      </c>
    </row>
    <row r="57" spans="3:8" x14ac:dyDescent="0.25">
      <c r="C57">
        <v>1</v>
      </c>
      <c r="D57" t="s">
        <v>13</v>
      </c>
      <c r="E57" t="s">
        <v>76</v>
      </c>
      <c r="F57" s="26">
        <f t="shared" si="1"/>
        <v>87.300000000000011</v>
      </c>
      <c r="G57" s="58">
        <v>69.84</v>
      </c>
      <c r="H57" s="26">
        <f t="shared" si="0"/>
        <v>69.84</v>
      </c>
    </row>
    <row r="58" spans="3:8" x14ac:dyDescent="0.25">
      <c r="C58">
        <v>70</v>
      </c>
      <c r="D58" t="s">
        <v>77</v>
      </c>
      <c r="E58" t="s">
        <v>78</v>
      </c>
      <c r="F58" s="26">
        <f t="shared" si="1"/>
        <v>64.30725000000001</v>
      </c>
      <c r="G58" s="58">
        <v>0.73494000000000004</v>
      </c>
      <c r="H58" s="26">
        <f t="shared" si="0"/>
        <v>51.445800000000006</v>
      </c>
    </row>
    <row r="59" spans="3:8" x14ac:dyDescent="0.25">
      <c r="C59">
        <v>40</v>
      </c>
      <c r="D59" t="s">
        <v>77</v>
      </c>
      <c r="E59" t="s">
        <v>79</v>
      </c>
      <c r="F59" s="26">
        <f t="shared" si="1"/>
        <v>86.12700000000001</v>
      </c>
      <c r="G59" s="58">
        <v>1.72254</v>
      </c>
      <c r="H59" s="26">
        <f t="shared" si="0"/>
        <v>68.901600000000002</v>
      </c>
    </row>
    <row r="60" spans="3:8" x14ac:dyDescent="0.25">
      <c r="C60">
        <v>10</v>
      </c>
      <c r="D60" t="s">
        <v>77</v>
      </c>
      <c r="E60" t="s">
        <v>80</v>
      </c>
      <c r="F60" s="26">
        <f t="shared" si="1"/>
        <v>15</v>
      </c>
      <c r="G60" s="58">
        <v>1.2</v>
      </c>
      <c r="H60" s="26">
        <f t="shared" si="0"/>
        <v>12</v>
      </c>
    </row>
    <row r="61" spans="3:8" x14ac:dyDescent="0.25">
      <c r="C61">
        <v>1</v>
      </c>
      <c r="D61" t="s">
        <v>13</v>
      </c>
      <c r="E61" t="s">
        <v>81</v>
      </c>
      <c r="F61" s="26">
        <f t="shared" si="1"/>
        <v>35</v>
      </c>
      <c r="G61" s="58">
        <v>28</v>
      </c>
      <c r="H61" s="26">
        <f t="shared" si="0"/>
        <v>28</v>
      </c>
    </row>
    <row r="62" spans="3:8" x14ac:dyDescent="0.25">
      <c r="C62">
        <v>1</v>
      </c>
      <c r="D62" t="s">
        <v>13</v>
      </c>
      <c r="E62" t="s">
        <v>82</v>
      </c>
      <c r="F62" s="26">
        <f t="shared" si="1"/>
        <v>35</v>
      </c>
      <c r="G62" s="58">
        <v>28</v>
      </c>
      <c r="H62" s="26">
        <f t="shared" si="0"/>
        <v>28</v>
      </c>
    </row>
    <row r="63" spans="3:8" x14ac:dyDescent="0.25">
      <c r="C63">
        <v>100</v>
      </c>
      <c r="D63" t="s">
        <v>77</v>
      </c>
      <c r="E63" t="s">
        <v>83</v>
      </c>
      <c r="F63" s="26">
        <f t="shared" si="1"/>
        <v>15</v>
      </c>
      <c r="G63">
        <v>0.12</v>
      </c>
      <c r="H63" s="26">
        <f t="shared" si="0"/>
        <v>12</v>
      </c>
    </row>
    <row r="64" spans="3:8" x14ac:dyDescent="0.25">
      <c r="C64">
        <v>60</v>
      </c>
      <c r="D64" t="s">
        <v>77</v>
      </c>
      <c r="E64" t="s">
        <v>84</v>
      </c>
      <c r="F64" s="26">
        <f t="shared" si="1"/>
        <v>18.75</v>
      </c>
      <c r="G64">
        <v>0.25</v>
      </c>
      <c r="H64" s="26">
        <f t="shared" si="0"/>
        <v>15</v>
      </c>
    </row>
    <row r="65" spans="3:9" x14ac:dyDescent="0.25">
      <c r="C65">
        <v>25</v>
      </c>
      <c r="D65" t="s">
        <v>77</v>
      </c>
      <c r="E65" t="s">
        <v>85</v>
      </c>
      <c r="F65" s="26">
        <f t="shared" si="1"/>
        <v>18.75</v>
      </c>
      <c r="G65">
        <v>0.6</v>
      </c>
      <c r="H65" s="26">
        <f t="shared" si="0"/>
        <v>15</v>
      </c>
    </row>
    <row r="66" spans="3:9" x14ac:dyDescent="0.25">
      <c r="C66">
        <v>1</v>
      </c>
      <c r="D66" t="s">
        <v>13</v>
      </c>
      <c r="E66" t="s">
        <v>86</v>
      </c>
      <c r="F66" s="26">
        <f t="shared" si="1"/>
        <v>8.75</v>
      </c>
      <c r="G66">
        <v>7</v>
      </c>
      <c r="H66" s="26">
        <f t="shared" si="0"/>
        <v>7</v>
      </c>
    </row>
    <row r="67" spans="3:9" x14ac:dyDescent="0.25">
      <c r="C67">
        <v>1</v>
      </c>
      <c r="D67" t="s">
        <v>13</v>
      </c>
      <c r="E67" t="s">
        <v>87</v>
      </c>
      <c r="F67" s="26">
        <f t="shared" si="1"/>
        <v>10</v>
      </c>
      <c r="G67">
        <v>8</v>
      </c>
      <c r="H67" s="26">
        <f t="shared" si="0"/>
        <v>8</v>
      </c>
    </row>
    <row r="68" spans="3:9" x14ac:dyDescent="0.25">
      <c r="C68">
        <v>55</v>
      </c>
      <c r="D68" t="s">
        <v>77</v>
      </c>
      <c r="E68" t="s">
        <v>88</v>
      </c>
      <c r="F68" s="26">
        <f t="shared" si="1"/>
        <v>15.8125</v>
      </c>
      <c r="G68">
        <v>0.23</v>
      </c>
      <c r="H68" s="26">
        <f t="shared" si="0"/>
        <v>12.65</v>
      </c>
    </row>
    <row r="69" spans="3:9" x14ac:dyDescent="0.25">
      <c r="C69">
        <v>55</v>
      </c>
      <c r="D69" t="s">
        <v>77</v>
      </c>
      <c r="E69" t="s">
        <v>89</v>
      </c>
      <c r="F69" s="26">
        <f t="shared" si="1"/>
        <v>24.0625</v>
      </c>
      <c r="G69">
        <v>0.35</v>
      </c>
      <c r="H69" s="26">
        <f t="shared" si="0"/>
        <v>19.25</v>
      </c>
    </row>
    <row r="70" spans="3:9" x14ac:dyDescent="0.25">
      <c r="C70">
        <v>4</v>
      </c>
      <c r="D70" t="s">
        <v>77</v>
      </c>
      <c r="E70" t="s">
        <v>90</v>
      </c>
      <c r="F70" s="26">
        <f t="shared" si="1"/>
        <v>2</v>
      </c>
      <c r="G70">
        <v>0.4</v>
      </c>
      <c r="H70" s="26">
        <f t="shared" si="0"/>
        <v>1.6</v>
      </c>
    </row>
    <row r="71" spans="3:9" x14ac:dyDescent="0.25">
      <c r="C71">
        <v>1</v>
      </c>
      <c r="D71" t="s">
        <v>13</v>
      </c>
      <c r="E71" t="s">
        <v>91</v>
      </c>
      <c r="F71" s="26">
        <f t="shared" si="1"/>
        <v>15</v>
      </c>
      <c r="G71">
        <v>12</v>
      </c>
      <c r="H71" s="26">
        <f t="shared" si="0"/>
        <v>12</v>
      </c>
    </row>
    <row r="72" spans="3:9" x14ac:dyDescent="0.25">
      <c r="C72">
        <v>1</v>
      </c>
      <c r="D72" t="s">
        <v>13</v>
      </c>
      <c r="E72" t="s">
        <v>92</v>
      </c>
      <c r="F72" s="26">
        <f t="shared" si="1"/>
        <v>5.625</v>
      </c>
      <c r="G72">
        <v>4.5</v>
      </c>
      <c r="H72" s="26">
        <f t="shared" si="0"/>
        <v>4.5</v>
      </c>
    </row>
    <row r="73" spans="3:9" x14ac:dyDescent="0.25">
      <c r="C73">
        <v>1</v>
      </c>
      <c r="D73" t="s">
        <v>13</v>
      </c>
      <c r="E73" t="s">
        <v>93</v>
      </c>
      <c r="F73" s="26">
        <f t="shared" si="1"/>
        <v>7.5</v>
      </c>
      <c r="G73">
        <v>6</v>
      </c>
      <c r="H73" s="26">
        <f t="shared" si="0"/>
        <v>6</v>
      </c>
    </row>
    <row r="74" spans="3:9" x14ac:dyDescent="0.25">
      <c r="C74">
        <v>1</v>
      </c>
      <c r="D74" t="s">
        <v>13</v>
      </c>
      <c r="E74" t="s">
        <v>94</v>
      </c>
      <c r="F74" s="26">
        <f t="shared" si="1"/>
        <v>4.375</v>
      </c>
      <c r="G74">
        <v>3.5</v>
      </c>
      <c r="H74" s="26">
        <f t="shared" si="0"/>
        <v>3.5</v>
      </c>
    </row>
    <row r="75" spans="3:9" x14ac:dyDescent="0.25">
      <c r="C75">
        <v>15</v>
      </c>
      <c r="D75" t="s">
        <v>13</v>
      </c>
      <c r="E75" t="s">
        <v>95</v>
      </c>
      <c r="F75" s="26">
        <f t="shared" si="1"/>
        <v>5.625</v>
      </c>
      <c r="G75">
        <v>0.3</v>
      </c>
      <c r="H75" s="26">
        <f t="shared" si="0"/>
        <v>4.5</v>
      </c>
    </row>
    <row r="76" spans="3:9" x14ac:dyDescent="0.25">
      <c r="C76">
        <v>5</v>
      </c>
      <c r="D76" t="s">
        <v>13</v>
      </c>
      <c r="E76" t="s">
        <v>96</v>
      </c>
      <c r="F76" s="26">
        <f t="shared" si="1"/>
        <v>3.125</v>
      </c>
      <c r="G76">
        <v>0.5</v>
      </c>
      <c r="H76" s="26">
        <f t="shared" si="0"/>
        <v>2.5</v>
      </c>
    </row>
    <row r="77" spans="3:9" x14ac:dyDescent="0.25">
      <c r="C77" s="57" t="s">
        <v>105</v>
      </c>
      <c r="F77" s="26"/>
    </row>
    <row r="78" spans="3:9" x14ac:dyDescent="0.25">
      <c r="C78">
        <v>1</v>
      </c>
      <c r="D78" t="s">
        <v>13</v>
      </c>
      <c r="E78" t="s">
        <v>106</v>
      </c>
      <c r="F78" s="26">
        <f t="shared" ref="F78:F86" si="2">H78+H78*$H$90</f>
        <v>361.8</v>
      </c>
      <c r="H78" s="26">
        <v>268</v>
      </c>
      <c r="I78" s="26">
        <f>SUM(H51:H76)</f>
        <v>504.97739999999999</v>
      </c>
    </row>
    <row r="79" spans="3:9" x14ac:dyDescent="0.25">
      <c r="C79">
        <v>6</v>
      </c>
      <c r="D79" t="s">
        <v>77</v>
      </c>
      <c r="E79" t="s">
        <v>107</v>
      </c>
      <c r="F79" s="26">
        <f t="shared" si="2"/>
        <v>98.55</v>
      </c>
      <c r="H79" s="26">
        <v>73</v>
      </c>
    </row>
    <row r="80" spans="3:9" x14ac:dyDescent="0.25">
      <c r="C80">
        <v>3</v>
      </c>
      <c r="D80" t="s">
        <v>13</v>
      </c>
      <c r="E80" t="s">
        <v>108</v>
      </c>
      <c r="F80" s="26">
        <f t="shared" si="2"/>
        <v>60.75</v>
      </c>
      <c r="H80" s="26">
        <v>45</v>
      </c>
    </row>
    <row r="81" spans="3:9" x14ac:dyDescent="0.25">
      <c r="C81">
        <v>1</v>
      </c>
      <c r="D81" t="s">
        <v>13</v>
      </c>
      <c r="E81" t="s">
        <v>109</v>
      </c>
      <c r="F81" s="26">
        <f t="shared" si="2"/>
        <v>37.799999999999997</v>
      </c>
      <c r="H81" s="26">
        <v>28</v>
      </c>
    </row>
    <row r="82" spans="3:9" x14ac:dyDescent="0.25">
      <c r="C82">
        <v>1</v>
      </c>
      <c r="D82" t="s">
        <v>13</v>
      </c>
      <c r="E82" t="s">
        <v>110</v>
      </c>
      <c r="F82" s="26">
        <f t="shared" si="2"/>
        <v>39.15</v>
      </c>
      <c r="H82" s="26">
        <v>29</v>
      </c>
    </row>
    <row r="83" spans="3:9" x14ac:dyDescent="0.25">
      <c r="C83">
        <v>4</v>
      </c>
      <c r="D83" t="s">
        <v>13</v>
      </c>
      <c r="E83" t="s">
        <v>111</v>
      </c>
      <c r="F83" s="26">
        <f t="shared" si="2"/>
        <v>129.6</v>
      </c>
      <c r="H83" s="26">
        <v>96</v>
      </c>
    </row>
    <row r="84" spans="3:9" x14ac:dyDescent="0.25">
      <c r="C84">
        <v>1</v>
      </c>
      <c r="D84" t="s">
        <v>13</v>
      </c>
      <c r="E84" t="s">
        <v>112</v>
      </c>
      <c r="F84" s="26">
        <f t="shared" si="2"/>
        <v>33.75</v>
      </c>
      <c r="H84" s="26">
        <v>25</v>
      </c>
    </row>
    <row r="85" spans="3:9" x14ac:dyDescent="0.25">
      <c r="C85">
        <v>1</v>
      </c>
      <c r="D85" t="s">
        <v>13</v>
      </c>
      <c r="E85" t="s">
        <v>113</v>
      </c>
      <c r="F85" s="26">
        <f t="shared" si="2"/>
        <v>45.9</v>
      </c>
      <c r="H85" s="26">
        <v>34</v>
      </c>
    </row>
    <row r="86" spans="3:9" x14ac:dyDescent="0.25">
      <c r="C86">
        <v>2</v>
      </c>
      <c r="D86" t="s">
        <v>13</v>
      </c>
      <c r="E86" t="s">
        <v>114</v>
      </c>
      <c r="F86" s="26">
        <f t="shared" si="2"/>
        <v>99.9</v>
      </c>
      <c r="H86" s="26">
        <v>74</v>
      </c>
    </row>
    <row r="87" spans="3:9" x14ac:dyDescent="0.25">
      <c r="E87" t="s">
        <v>115</v>
      </c>
      <c r="F87" s="59">
        <v>10</v>
      </c>
      <c r="I87" s="26">
        <f>SUM(H78:H86)</f>
        <v>672</v>
      </c>
    </row>
    <row r="88" spans="3:9" x14ac:dyDescent="0.25">
      <c r="E88" t="s">
        <v>46</v>
      </c>
      <c r="F88" s="26">
        <f>SUM(F51:F87)</f>
        <v>1548.4217500000002</v>
      </c>
      <c r="H88" s="26">
        <f>SUM(H51:H87)</f>
        <v>1176.9774</v>
      </c>
      <c r="I88" s="59">
        <f>SUM(I78:I87)</f>
        <v>1176.9774</v>
      </c>
    </row>
    <row r="89" spans="3:9" x14ac:dyDescent="0.25">
      <c r="H89" s="18">
        <v>0.25</v>
      </c>
      <c r="I89" s="26">
        <f>I78+I78*H89</f>
        <v>631.22174999999993</v>
      </c>
    </row>
    <row r="90" spans="3:9" x14ac:dyDescent="0.25">
      <c r="C90" t="s">
        <v>116</v>
      </c>
      <c r="D90">
        <v>2</v>
      </c>
      <c r="E90" t="s">
        <v>117</v>
      </c>
      <c r="H90" s="18">
        <v>0.35</v>
      </c>
      <c r="I90" s="59">
        <f>I87+I87*H90</f>
        <v>907.2</v>
      </c>
    </row>
    <row r="91" spans="3:9" x14ac:dyDescent="0.25">
      <c r="C91" t="s">
        <v>118</v>
      </c>
      <c r="D91">
        <v>1.5</v>
      </c>
      <c r="E91" t="s">
        <v>119</v>
      </c>
      <c r="I91" s="26">
        <f>SUM(I89:I90)</f>
        <v>1538.42175</v>
      </c>
    </row>
    <row r="92" spans="3:9" x14ac:dyDescent="0.25">
      <c r="C92" t="s">
        <v>120</v>
      </c>
      <c r="D92">
        <v>1.5</v>
      </c>
      <c r="E92" t="s">
        <v>121</v>
      </c>
    </row>
    <row r="93" spans="3:9" x14ac:dyDescent="0.25">
      <c r="C93" t="s">
        <v>122</v>
      </c>
      <c r="D93">
        <v>2</v>
      </c>
      <c r="E93" t="s">
        <v>123</v>
      </c>
    </row>
    <row r="94" spans="3:9" x14ac:dyDescent="0.25">
      <c r="C94" t="s">
        <v>124</v>
      </c>
      <c r="D94">
        <v>1.5</v>
      </c>
      <c r="E94" t="s">
        <v>125</v>
      </c>
    </row>
    <row r="95" spans="3:9" x14ac:dyDescent="0.25">
      <c r="C95" t="s">
        <v>126</v>
      </c>
      <c r="D95">
        <v>3.5</v>
      </c>
      <c r="E95" t="s">
        <v>127</v>
      </c>
    </row>
    <row r="96" spans="3:9" x14ac:dyDescent="0.25">
      <c r="C96" t="s">
        <v>128</v>
      </c>
      <c r="D96">
        <v>8</v>
      </c>
      <c r="E96" t="s">
        <v>105</v>
      </c>
    </row>
    <row r="97" spans="3:6" x14ac:dyDescent="0.25">
      <c r="C97" t="s">
        <v>129</v>
      </c>
      <c r="D97">
        <v>9.5</v>
      </c>
      <c r="E97" t="s">
        <v>105</v>
      </c>
    </row>
    <row r="98" spans="3:6" x14ac:dyDescent="0.25">
      <c r="C98" t="s">
        <v>130</v>
      </c>
      <c r="D98" s="8">
        <v>2</v>
      </c>
      <c r="E98" t="s">
        <v>131</v>
      </c>
    </row>
    <row r="99" spans="3:6" x14ac:dyDescent="0.25">
      <c r="D99">
        <f>SUM(D90:D98)</f>
        <v>31.5</v>
      </c>
      <c r="E99" t="s">
        <v>132</v>
      </c>
      <c r="F99" s="59">
        <f>D99*23</f>
        <v>724.5</v>
      </c>
    </row>
    <row r="100" spans="3:6" x14ac:dyDescent="0.25">
      <c r="F100" s="26">
        <f>SUM(F88:F99)</f>
        <v>2272.9217500000004</v>
      </c>
    </row>
    <row r="101" spans="3:6" x14ac:dyDescent="0.25">
      <c r="E101" t="s">
        <v>54</v>
      </c>
      <c r="F101" s="59">
        <f>F100*10/100</f>
        <v>227.29217500000007</v>
      </c>
    </row>
    <row r="102" spans="3:6" x14ac:dyDescent="0.25">
      <c r="F102" s="26">
        <f>SUM(F100:F101)</f>
        <v>2500.2139250000005</v>
      </c>
    </row>
  </sheetData>
  <mergeCells count="8">
    <mergeCell ref="A10:E10"/>
    <mergeCell ref="A11:E11"/>
    <mergeCell ref="A2:E2"/>
    <mergeCell ref="A3:E3"/>
    <mergeCell ref="A4:E4"/>
    <mergeCell ref="A5:E5"/>
    <mergeCell ref="A8:E8"/>
    <mergeCell ref="A9:E9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7"/>
  <sheetViews>
    <sheetView topLeftCell="A3" workbookViewId="0">
      <selection activeCell="E15" sqref="E15"/>
    </sheetView>
  </sheetViews>
  <sheetFormatPr defaultRowHeight="15" x14ac:dyDescent="0.25"/>
  <cols>
    <col min="1" max="1" width="5.42578125" customWidth="1"/>
    <col min="2" max="2" width="5" bestFit="1" customWidth="1"/>
    <col min="3" max="3" width="7.85546875" customWidth="1"/>
    <col min="4" max="4" width="8.85546875" customWidth="1"/>
    <col min="5" max="5" width="33" customWidth="1"/>
    <col min="6" max="6" width="37.85546875" customWidth="1"/>
    <col min="7" max="7" width="9.28515625" style="15" bestFit="1" customWidth="1"/>
    <col min="8" max="8" width="9.42578125" style="15" bestFit="1" customWidth="1"/>
  </cols>
  <sheetData>
    <row r="1" spans="1:8" x14ac:dyDescent="0.25">
      <c r="A1" s="1" t="s">
        <v>0</v>
      </c>
      <c r="B1" s="2"/>
      <c r="C1" s="2"/>
      <c r="D1" s="2"/>
      <c r="E1" s="3"/>
      <c r="F1" s="12" t="s">
        <v>20</v>
      </c>
    </row>
    <row r="2" spans="1:8" x14ac:dyDescent="0.25">
      <c r="A2" s="4" t="s">
        <v>1</v>
      </c>
      <c r="B2" s="5"/>
      <c r="C2" s="5"/>
      <c r="D2" s="5"/>
      <c r="E2" s="6"/>
      <c r="F2" s="13"/>
    </row>
    <row r="3" spans="1:8" x14ac:dyDescent="0.25">
      <c r="A3" s="4" t="s">
        <v>2</v>
      </c>
      <c r="B3" s="5"/>
      <c r="C3" s="5"/>
      <c r="D3" s="5"/>
      <c r="E3" s="6"/>
      <c r="F3" s="13" t="s">
        <v>58</v>
      </c>
    </row>
    <row r="4" spans="1:8" x14ac:dyDescent="0.25">
      <c r="A4" s="7" t="s">
        <v>3</v>
      </c>
      <c r="B4" s="8"/>
      <c r="C4" s="8"/>
      <c r="D4" s="8"/>
      <c r="E4" s="9"/>
      <c r="F4" s="14" t="s">
        <v>30</v>
      </c>
    </row>
    <row r="5" spans="1:8" x14ac:dyDescent="0.25">
      <c r="F5" s="6"/>
    </row>
    <row r="6" spans="1:8" x14ac:dyDescent="0.25">
      <c r="A6" t="s">
        <v>4</v>
      </c>
      <c r="F6" s="6" t="s">
        <v>23</v>
      </c>
    </row>
    <row r="7" spans="1:8" x14ac:dyDescent="0.25">
      <c r="A7" s="2"/>
      <c r="B7" s="2" t="s">
        <v>31</v>
      </c>
      <c r="C7" s="2"/>
      <c r="D7" s="2"/>
      <c r="E7" s="3"/>
      <c r="F7" s="3"/>
    </row>
    <row r="8" spans="1:8" x14ac:dyDescent="0.25">
      <c r="A8" s="5"/>
      <c r="B8" s="5" t="s">
        <v>32</v>
      </c>
      <c r="C8" s="5"/>
      <c r="D8" s="5"/>
      <c r="E8" s="6"/>
      <c r="F8" s="20" t="s">
        <v>24</v>
      </c>
    </row>
    <row r="9" spans="1:8" x14ac:dyDescent="0.25">
      <c r="A9" s="5"/>
      <c r="B9" s="5" t="s">
        <v>33</v>
      </c>
      <c r="C9" s="5"/>
      <c r="D9" s="5"/>
      <c r="E9" s="6"/>
      <c r="F9" s="6"/>
    </row>
    <row r="10" spans="1:8" x14ac:dyDescent="0.25">
      <c r="A10" s="7"/>
      <c r="B10" s="8"/>
      <c r="C10" s="8"/>
      <c r="D10" s="8"/>
      <c r="E10" s="9"/>
      <c r="F10" s="9"/>
    </row>
    <row r="11" spans="1:8" x14ac:dyDescent="0.25">
      <c r="A11" t="s">
        <v>8</v>
      </c>
      <c r="B11" t="s">
        <v>9</v>
      </c>
      <c r="C11" t="s">
        <v>10</v>
      </c>
      <c r="D11" t="s">
        <v>11</v>
      </c>
      <c r="E11" t="s">
        <v>12</v>
      </c>
      <c r="F11" s="10"/>
      <c r="G11" s="16" t="s">
        <v>19</v>
      </c>
    </row>
    <row r="12" spans="1:8" x14ac:dyDescent="0.25">
      <c r="A12" s="10">
        <v>1</v>
      </c>
      <c r="B12" s="10" t="s">
        <v>13</v>
      </c>
      <c r="C12" s="10"/>
      <c r="D12" s="10"/>
      <c r="E12" s="10" t="s">
        <v>39</v>
      </c>
      <c r="F12" s="19">
        <f>H12+H12*$I$27</f>
        <v>23.4</v>
      </c>
      <c r="G12" s="15">
        <v>18</v>
      </c>
      <c r="H12" s="15">
        <f>G12*A12</f>
        <v>18</v>
      </c>
    </row>
    <row r="13" spans="1:8" x14ac:dyDescent="0.25">
      <c r="A13" s="10">
        <v>1</v>
      </c>
      <c r="B13" s="10" t="s">
        <v>13</v>
      </c>
      <c r="C13" s="10"/>
      <c r="D13" s="10"/>
      <c r="E13" s="10" t="s">
        <v>40</v>
      </c>
      <c r="F13" s="19">
        <f t="shared" ref="F13:F20" si="0">H13+H13*$I$27</f>
        <v>9.1</v>
      </c>
      <c r="G13" s="15">
        <v>7</v>
      </c>
      <c r="H13" s="15">
        <f t="shared" ref="H13:H20" si="1">G13*A13</f>
        <v>7</v>
      </c>
    </row>
    <row r="14" spans="1:8" x14ac:dyDescent="0.25">
      <c r="A14" s="10">
        <v>2</v>
      </c>
      <c r="B14" s="10" t="s">
        <v>13</v>
      </c>
      <c r="C14" s="10"/>
      <c r="D14" s="10"/>
      <c r="E14" s="10" t="s">
        <v>41</v>
      </c>
      <c r="F14" s="19">
        <f t="shared" si="0"/>
        <v>15.6</v>
      </c>
      <c r="G14" s="15">
        <v>6</v>
      </c>
      <c r="H14" s="15">
        <f t="shared" si="1"/>
        <v>12</v>
      </c>
    </row>
    <row r="15" spans="1:8" x14ac:dyDescent="0.25">
      <c r="A15" s="10">
        <v>1</v>
      </c>
      <c r="B15" s="10" t="s">
        <v>13</v>
      </c>
      <c r="C15" s="10"/>
      <c r="D15" s="10"/>
      <c r="E15" s="10" t="s">
        <v>42</v>
      </c>
      <c r="F15" s="19">
        <f t="shared" si="0"/>
        <v>19.5</v>
      </c>
      <c r="G15" s="15">
        <v>15</v>
      </c>
      <c r="H15" s="15">
        <f t="shared" si="1"/>
        <v>15</v>
      </c>
    </row>
    <row r="16" spans="1:8" x14ac:dyDescent="0.25">
      <c r="A16" s="10">
        <v>3</v>
      </c>
      <c r="B16" s="10" t="s">
        <v>13</v>
      </c>
      <c r="C16" s="10"/>
      <c r="D16" s="10"/>
      <c r="E16" s="10" t="s">
        <v>43</v>
      </c>
      <c r="F16" s="19">
        <f t="shared" si="0"/>
        <v>39</v>
      </c>
      <c r="G16" s="15">
        <v>10</v>
      </c>
      <c r="H16" s="15">
        <f t="shared" si="1"/>
        <v>30</v>
      </c>
    </row>
    <row r="17" spans="1:9" x14ac:dyDescent="0.25">
      <c r="A17" s="10">
        <v>3</v>
      </c>
      <c r="B17" s="10" t="s">
        <v>13</v>
      </c>
      <c r="C17" s="10"/>
      <c r="D17" s="10"/>
      <c r="E17" s="10" t="s">
        <v>44</v>
      </c>
      <c r="F17" s="19">
        <f t="shared" si="0"/>
        <v>85.8</v>
      </c>
      <c r="G17" s="15">
        <v>22</v>
      </c>
      <c r="H17" s="15">
        <f t="shared" si="1"/>
        <v>66</v>
      </c>
    </row>
    <row r="18" spans="1:9" x14ac:dyDescent="0.25">
      <c r="A18" s="10">
        <v>10</v>
      </c>
      <c r="B18" s="10" t="s">
        <v>13</v>
      </c>
      <c r="C18" s="10"/>
      <c r="D18" s="10"/>
      <c r="E18" s="10" t="s">
        <v>45</v>
      </c>
      <c r="F18" s="19">
        <f t="shared" si="0"/>
        <v>54.6</v>
      </c>
      <c r="G18" s="15">
        <v>4.2</v>
      </c>
      <c r="H18" s="15">
        <f t="shared" si="1"/>
        <v>42</v>
      </c>
    </row>
    <row r="19" spans="1:9" x14ac:dyDescent="0.25">
      <c r="A19" s="10">
        <v>2</v>
      </c>
      <c r="B19" s="10" t="s">
        <v>13</v>
      </c>
      <c r="C19" s="10" t="s">
        <v>49</v>
      </c>
      <c r="D19" s="10"/>
      <c r="E19" s="10" t="s">
        <v>50</v>
      </c>
      <c r="F19" s="19">
        <f t="shared" si="0"/>
        <v>28.6</v>
      </c>
      <c r="G19" s="15">
        <v>11</v>
      </c>
      <c r="H19" s="15">
        <f t="shared" si="1"/>
        <v>22</v>
      </c>
    </row>
    <row r="20" spans="1:9" x14ac:dyDescent="0.25">
      <c r="A20" s="10">
        <v>1</v>
      </c>
      <c r="B20" s="10" t="s">
        <v>13</v>
      </c>
      <c r="C20" s="10"/>
      <c r="D20" s="10"/>
      <c r="E20" s="10" t="s">
        <v>48</v>
      </c>
      <c r="F20" s="19">
        <f t="shared" si="0"/>
        <v>13</v>
      </c>
      <c r="G20" s="15">
        <v>10</v>
      </c>
      <c r="H20" s="15">
        <f t="shared" si="1"/>
        <v>10</v>
      </c>
    </row>
    <row r="21" spans="1:9" x14ac:dyDescent="0.25">
      <c r="A21" s="10"/>
      <c r="B21" s="10"/>
      <c r="C21" s="10"/>
      <c r="D21" s="10"/>
      <c r="E21" s="10" t="s">
        <v>46</v>
      </c>
      <c r="F21" s="22">
        <f>SUM(F12:F20)</f>
        <v>288.59999999999997</v>
      </c>
    </row>
    <row r="22" spans="1:9" x14ac:dyDescent="0.25">
      <c r="A22" s="10"/>
      <c r="B22" s="10"/>
      <c r="C22" s="10"/>
      <c r="D22" s="10"/>
      <c r="E22" s="10" t="s">
        <v>52</v>
      </c>
      <c r="F22" s="22">
        <f>F21*22/100</f>
        <v>63.49199999999999</v>
      </c>
    </row>
    <row r="23" spans="1:9" x14ac:dyDescent="0.25">
      <c r="E23" s="10"/>
    </row>
    <row r="24" spans="1:9" x14ac:dyDescent="0.25">
      <c r="A24" s="10">
        <v>1</v>
      </c>
      <c r="B24" s="11" t="s">
        <v>37</v>
      </c>
      <c r="C24" s="10"/>
      <c r="D24" s="10"/>
      <c r="E24" s="10" t="s">
        <v>38</v>
      </c>
      <c r="F24" s="17">
        <v>991.5</v>
      </c>
    </row>
    <row r="25" spans="1:9" x14ac:dyDescent="0.25">
      <c r="A25" s="10">
        <v>1</v>
      </c>
      <c r="B25" s="11" t="s">
        <v>36</v>
      </c>
      <c r="C25" s="10"/>
      <c r="D25" s="10"/>
      <c r="E25" s="10" t="s">
        <v>35</v>
      </c>
      <c r="F25" s="10"/>
    </row>
    <row r="26" spans="1:9" x14ac:dyDescent="0.25">
      <c r="A26" s="10"/>
      <c r="B26" s="10"/>
      <c r="C26" s="10"/>
      <c r="D26" s="10"/>
      <c r="E26" s="10" t="s">
        <v>51</v>
      </c>
      <c r="F26" s="17">
        <f>17*25</f>
        <v>425</v>
      </c>
      <c r="H26" s="15">
        <f>SUM(H12:H21)</f>
        <v>222</v>
      </c>
    </row>
    <row r="27" spans="1:9" x14ac:dyDescent="0.25">
      <c r="A27" s="10"/>
      <c r="B27" s="10"/>
      <c r="C27" s="10"/>
      <c r="D27" s="10"/>
      <c r="E27" s="10" t="s">
        <v>47</v>
      </c>
      <c r="F27" s="17">
        <v>280</v>
      </c>
      <c r="H27" s="15">
        <f>H26*I27+H26</f>
        <v>288.60000000000002</v>
      </c>
      <c r="I27" s="18">
        <v>0.3</v>
      </c>
    </row>
    <row r="28" spans="1:9" x14ac:dyDescent="0.25">
      <c r="A28" s="10"/>
      <c r="B28" s="10"/>
      <c r="C28" s="10"/>
      <c r="D28" s="10"/>
      <c r="E28" s="10"/>
      <c r="F28" s="10"/>
    </row>
    <row r="29" spans="1:9" x14ac:dyDescent="0.25">
      <c r="A29" s="10"/>
      <c r="B29" s="10"/>
      <c r="C29" s="10"/>
      <c r="D29" s="10"/>
      <c r="E29" s="10" t="s">
        <v>53</v>
      </c>
      <c r="F29" s="22">
        <f>SUM(F24:F27)</f>
        <v>1696.5</v>
      </c>
    </row>
    <row r="30" spans="1:9" x14ac:dyDescent="0.25">
      <c r="A30" s="10"/>
      <c r="B30" s="10"/>
      <c r="C30" s="10"/>
      <c r="D30" s="10"/>
      <c r="E30" s="10" t="s">
        <v>54</v>
      </c>
      <c r="F30" s="22">
        <f>F29*10/100</f>
        <v>169.65</v>
      </c>
    </row>
    <row r="31" spans="1:9" x14ac:dyDescent="0.25">
      <c r="A31" s="10"/>
      <c r="B31" s="10"/>
      <c r="C31" s="10"/>
      <c r="D31" s="10"/>
      <c r="E31" s="10"/>
      <c r="F31" s="10"/>
    </row>
    <row r="32" spans="1:9" x14ac:dyDescent="0.25">
      <c r="A32" s="10"/>
      <c r="B32" s="10"/>
      <c r="C32" s="10"/>
      <c r="D32" s="10"/>
      <c r="E32" s="24" t="s">
        <v>56</v>
      </c>
      <c r="F32" s="23">
        <f>F21+F29</f>
        <v>1985.1</v>
      </c>
    </row>
    <row r="33" spans="1:6" x14ac:dyDescent="0.25">
      <c r="A33" s="10"/>
      <c r="B33" s="10"/>
      <c r="C33" s="10"/>
      <c r="D33" s="10"/>
      <c r="E33" s="10" t="s">
        <v>57</v>
      </c>
      <c r="F33" s="19">
        <f>F22+F30</f>
        <v>233.142</v>
      </c>
    </row>
    <row r="34" spans="1:6" x14ac:dyDescent="0.25">
      <c r="A34" s="10"/>
      <c r="B34" s="10"/>
      <c r="C34" s="10"/>
      <c r="D34" s="10"/>
      <c r="E34" s="10"/>
      <c r="F34" s="10"/>
    </row>
    <row r="35" spans="1:6" x14ac:dyDescent="0.25">
      <c r="A35" s="10"/>
      <c r="B35" s="10"/>
      <c r="C35" s="10"/>
      <c r="D35" s="10"/>
      <c r="E35" s="21" t="s">
        <v>55</v>
      </c>
      <c r="F35" s="22">
        <f>F30+F29+F21+F22</f>
        <v>2218.2420000000002</v>
      </c>
    </row>
    <row r="36" spans="1:6" x14ac:dyDescent="0.25">
      <c r="A36" s="10"/>
      <c r="B36" s="10"/>
      <c r="C36" s="10"/>
      <c r="D36" s="10"/>
      <c r="E36" s="10"/>
      <c r="F36" s="10"/>
    </row>
    <row r="37" spans="1:6" x14ac:dyDescent="0.25">
      <c r="A37" s="10"/>
      <c r="B37" s="10"/>
      <c r="C37" s="10"/>
      <c r="D37" s="10"/>
      <c r="E37" s="10"/>
      <c r="F37" s="10"/>
    </row>
    <row r="38" spans="1:6" x14ac:dyDescent="0.25">
      <c r="A38" s="10"/>
      <c r="B38" s="10"/>
      <c r="C38" s="10"/>
      <c r="D38" s="10"/>
      <c r="E38" s="10"/>
      <c r="F38" s="10"/>
    </row>
    <row r="39" spans="1:6" x14ac:dyDescent="0.25">
      <c r="A39" s="10"/>
      <c r="B39" s="10"/>
      <c r="C39" s="10"/>
      <c r="D39" s="10"/>
      <c r="E39" s="10"/>
      <c r="F39" s="10"/>
    </row>
    <row r="40" spans="1:6" x14ac:dyDescent="0.25">
      <c r="A40" s="10"/>
      <c r="B40" s="10"/>
      <c r="C40" s="10"/>
      <c r="D40" s="10"/>
      <c r="E40" s="10"/>
      <c r="F40" s="10"/>
    </row>
    <row r="41" spans="1:6" x14ac:dyDescent="0.25">
      <c r="A41" s="10"/>
      <c r="B41" s="10"/>
      <c r="C41" s="10"/>
      <c r="D41" s="10"/>
      <c r="E41" s="10"/>
      <c r="F41" s="10"/>
    </row>
    <row r="42" spans="1:6" x14ac:dyDescent="0.25">
      <c r="A42" s="7"/>
      <c r="B42" s="8"/>
      <c r="C42" s="8"/>
      <c r="D42" s="8"/>
      <c r="E42" s="8"/>
      <c r="F42" s="9"/>
    </row>
    <row r="43" spans="1:6" x14ac:dyDescent="0.25">
      <c r="A43" s="1" t="s">
        <v>25</v>
      </c>
      <c r="B43" s="2"/>
      <c r="C43" s="2"/>
      <c r="D43" s="2"/>
      <c r="E43" s="3"/>
      <c r="F43" s="12" t="s">
        <v>28</v>
      </c>
    </row>
    <row r="44" spans="1:6" x14ac:dyDescent="0.25">
      <c r="A44" s="4"/>
      <c r="B44" s="5"/>
      <c r="C44" s="5"/>
      <c r="D44" s="5"/>
      <c r="E44" s="6"/>
      <c r="F44" s="13"/>
    </row>
    <row r="45" spans="1:6" x14ac:dyDescent="0.25">
      <c r="A45" s="4" t="s">
        <v>26</v>
      </c>
      <c r="B45" s="5"/>
      <c r="C45" s="5"/>
      <c r="D45" s="5"/>
      <c r="E45" s="6"/>
      <c r="F45" s="12" t="s">
        <v>29</v>
      </c>
    </row>
    <row r="46" spans="1:6" x14ac:dyDescent="0.25">
      <c r="A46" s="4"/>
      <c r="B46" s="5"/>
      <c r="C46" s="5"/>
      <c r="D46" s="5"/>
      <c r="E46" s="6"/>
      <c r="F46" s="13"/>
    </row>
    <row r="47" spans="1:6" x14ac:dyDescent="0.25">
      <c r="A47" s="7" t="s">
        <v>34</v>
      </c>
      <c r="B47" s="8"/>
      <c r="C47" s="8"/>
      <c r="D47" s="8"/>
      <c r="E47" s="9"/>
      <c r="F47" s="14"/>
    </row>
  </sheetData>
  <pageMargins left="0.3" right="0.25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F78382-47E7-4432-A655-9B404F29FA6A}">
  <sheetPr>
    <pageSetUpPr fitToPage="1"/>
  </sheetPr>
  <dimension ref="A1:L249"/>
  <sheetViews>
    <sheetView topLeftCell="A226" workbookViewId="0">
      <selection activeCell="I245" sqref="I245"/>
    </sheetView>
  </sheetViews>
  <sheetFormatPr defaultRowHeight="15" x14ac:dyDescent="0.25"/>
  <cols>
    <col min="1" max="1" width="13.85546875" customWidth="1"/>
    <col min="2" max="2" width="12.7109375" customWidth="1"/>
    <col min="3" max="3" width="41.28515625" customWidth="1"/>
    <col min="4" max="4" width="21.7109375" customWidth="1"/>
    <col min="5" max="5" width="8" customWidth="1"/>
    <col min="6" max="6" width="11.28515625" customWidth="1"/>
    <col min="7" max="7" width="13.28515625" customWidth="1"/>
    <col min="8" max="8" width="9.42578125" bestFit="1" customWidth="1"/>
    <col min="9" max="9" width="15.28515625" customWidth="1"/>
  </cols>
  <sheetData>
    <row r="1" spans="1:8" x14ac:dyDescent="0.25">
      <c r="A1" s="25"/>
      <c r="B1" s="25"/>
      <c r="C1" s="25"/>
      <c r="D1" s="25"/>
      <c r="E1" s="25"/>
    </row>
    <row r="2" spans="1:8" x14ac:dyDescent="0.25">
      <c r="A2" s="368" t="s">
        <v>59</v>
      </c>
      <c r="B2" s="369"/>
      <c r="C2" s="369"/>
      <c r="D2" s="369"/>
      <c r="E2" s="370"/>
      <c r="F2" s="27" t="s">
        <v>60</v>
      </c>
    </row>
    <row r="3" spans="1:8" x14ac:dyDescent="0.25">
      <c r="A3" s="371" t="s">
        <v>61</v>
      </c>
      <c r="B3" s="372"/>
      <c r="C3" s="372"/>
      <c r="D3" s="372"/>
      <c r="E3" s="373"/>
      <c r="F3" s="28" t="s">
        <v>2570</v>
      </c>
    </row>
    <row r="4" spans="1:8" x14ac:dyDescent="0.25">
      <c r="A4" s="371" t="s">
        <v>63</v>
      </c>
      <c r="B4" s="372"/>
      <c r="C4" s="372"/>
      <c r="D4" s="372"/>
      <c r="E4" s="373"/>
      <c r="F4" s="29"/>
    </row>
    <row r="5" spans="1:8" x14ac:dyDescent="0.25">
      <c r="A5" s="371" t="s">
        <v>64</v>
      </c>
      <c r="B5" s="372"/>
      <c r="C5" s="372"/>
      <c r="D5" s="372"/>
      <c r="E5" s="373"/>
      <c r="F5" s="30" t="s">
        <v>65</v>
      </c>
    </row>
    <row r="6" spans="1:8" x14ac:dyDescent="0.25">
      <c r="A6" s="299"/>
      <c r="B6" s="299"/>
      <c r="C6" s="299"/>
      <c r="D6" s="299"/>
      <c r="E6" s="299"/>
      <c r="F6" s="32"/>
    </row>
    <row r="7" spans="1:8" x14ac:dyDescent="0.25">
      <c r="A7" s="32" t="s">
        <v>66</v>
      </c>
      <c r="B7" s="25"/>
      <c r="C7" s="25"/>
      <c r="D7" s="25"/>
      <c r="E7" s="25"/>
      <c r="F7" s="33" t="s">
        <v>23</v>
      </c>
    </row>
    <row r="8" spans="1:8" x14ac:dyDescent="0.25">
      <c r="A8" s="374"/>
      <c r="B8" s="375"/>
      <c r="C8" s="375"/>
      <c r="D8" s="375"/>
      <c r="E8" s="376"/>
      <c r="F8" s="34"/>
    </row>
    <row r="9" spans="1:8" x14ac:dyDescent="0.25">
      <c r="A9" s="377" t="s">
        <v>2572</v>
      </c>
      <c r="B9" s="378"/>
      <c r="C9" s="378"/>
      <c r="D9" s="378"/>
      <c r="E9" s="379"/>
      <c r="F9" s="35" t="s">
        <v>24</v>
      </c>
    </row>
    <row r="10" spans="1:8" x14ac:dyDescent="0.25">
      <c r="A10" s="362" t="s">
        <v>2573</v>
      </c>
      <c r="B10" s="363"/>
      <c r="C10" s="363"/>
      <c r="D10" s="363"/>
      <c r="E10" s="364"/>
      <c r="F10" s="35"/>
    </row>
    <row r="11" spans="1:8" x14ac:dyDescent="0.25">
      <c r="A11" s="365"/>
      <c r="B11" s="366"/>
      <c r="C11" s="366"/>
      <c r="D11" s="366"/>
      <c r="E11" s="367"/>
      <c r="F11" s="36"/>
    </row>
    <row r="12" spans="1:8" x14ac:dyDescent="0.25">
      <c r="A12" s="37"/>
      <c r="B12" s="38"/>
      <c r="C12" s="38"/>
      <c r="D12" s="38"/>
      <c r="E12" s="38"/>
      <c r="F12" s="39"/>
    </row>
    <row r="13" spans="1:8" x14ac:dyDescent="0.25">
      <c r="A13" s="40" t="s">
        <v>8</v>
      </c>
      <c r="B13" s="40" t="s">
        <v>9</v>
      </c>
      <c r="C13" s="40" t="s">
        <v>70</v>
      </c>
      <c r="D13" s="40" t="s">
        <v>11</v>
      </c>
      <c r="E13" s="38" t="s">
        <v>12</v>
      </c>
      <c r="F13" s="41" t="s">
        <v>19</v>
      </c>
    </row>
    <row r="14" spans="1:8" x14ac:dyDescent="0.25">
      <c r="A14" s="10" t="s">
        <v>207</v>
      </c>
      <c r="B14" s="10">
        <v>1</v>
      </c>
      <c r="C14" s="10" t="s">
        <v>428</v>
      </c>
      <c r="D14" s="10"/>
      <c r="E14" s="10" t="s">
        <v>429</v>
      </c>
      <c r="F14" s="10"/>
      <c r="H14" s="74"/>
    </row>
    <row r="15" spans="1:8" x14ac:dyDescent="0.25">
      <c r="A15" s="10" t="s">
        <v>207</v>
      </c>
      <c r="B15" s="10">
        <v>1</v>
      </c>
      <c r="C15" s="10" t="s">
        <v>430</v>
      </c>
      <c r="D15" s="10"/>
      <c r="E15" s="10" t="s">
        <v>431</v>
      </c>
      <c r="F15" s="10"/>
      <c r="H15" s="74"/>
    </row>
    <row r="16" spans="1:8" s="44" customFormat="1" x14ac:dyDescent="0.25">
      <c r="A16" s="10" t="s">
        <v>207</v>
      </c>
      <c r="B16" s="10">
        <v>1</v>
      </c>
      <c r="C16" s="10" t="s">
        <v>432</v>
      </c>
      <c r="D16" s="43"/>
      <c r="E16" s="10" t="s">
        <v>433</v>
      </c>
      <c r="F16" s="43"/>
      <c r="H16" s="74"/>
    </row>
    <row r="17" spans="1:10" s="44" customFormat="1" x14ac:dyDescent="0.25">
      <c r="A17" s="10" t="s">
        <v>207</v>
      </c>
      <c r="B17" s="10">
        <v>1</v>
      </c>
      <c r="C17" s="10" t="s">
        <v>434</v>
      </c>
      <c r="D17" s="43"/>
      <c r="E17" s="10" t="s">
        <v>435</v>
      </c>
      <c r="F17" s="43"/>
      <c r="H17" s="74"/>
    </row>
    <row r="18" spans="1:10" s="44" customFormat="1" x14ac:dyDescent="0.25">
      <c r="A18" s="10" t="s">
        <v>207</v>
      </c>
      <c r="B18" s="10">
        <v>1</v>
      </c>
      <c r="C18" s="10" t="s">
        <v>436</v>
      </c>
      <c r="D18" s="43"/>
      <c r="E18" s="10" t="s">
        <v>437</v>
      </c>
      <c r="F18" s="43"/>
      <c r="H18" s="74"/>
    </row>
    <row r="19" spans="1:10" s="44" customFormat="1" x14ac:dyDescent="0.25">
      <c r="A19" s="10" t="s">
        <v>207</v>
      </c>
      <c r="B19" s="10">
        <v>75</v>
      </c>
      <c r="C19" s="10" t="s">
        <v>222</v>
      </c>
      <c r="D19" s="43"/>
      <c r="E19" s="10" t="s">
        <v>223</v>
      </c>
      <c r="F19" s="43"/>
      <c r="H19" s="74"/>
    </row>
    <row r="20" spans="1:10" s="44" customFormat="1" x14ac:dyDescent="0.25">
      <c r="A20" s="10" t="s">
        <v>207</v>
      </c>
      <c r="B20" s="10">
        <v>1</v>
      </c>
      <c r="C20" s="10" t="s">
        <v>439</v>
      </c>
      <c r="D20" s="43"/>
      <c r="E20" s="10" t="s">
        <v>440</v>
      </c>
      <c r="F20" s="43"/>
      <c r="H20" s="74"/>
    </row>
    <row r="21" spans="1:10" s="44" customFormat="1" x14ac:dyDescent="0.25">
      <c r="A21" s="10" t="s">
        <v>443</v>
      </c>
      <c r="B21" s="10">
        <v>1</v>
      </c>
      <c r="C21" s="10" t="s">
        <v>441</v>
      </c>
      <c r="D21" s="43"/>
      <c r="E21" s="10" t="s">
        <v>442</v>
      </c>
      <c r="F21" s="43"/>
      <c r="H21" s="74"/>
      <c r="J21" s="130"/>
    </row>
    <row r="22" spans="1:10" s="44" customFormat="1" x14ac:dyDescent="0.25">
      <c r="A22" s="10" t="s">
        <v>207</v>
      </c>
      <c r="B22" s="10">
        <v>1</v>
      </c>
      <c r="C22" s="10" t="s">
        <v>444</v>
      </c>
      <c r="D22" s="43"/>
      <c r="E22" s="10" t="s">
        <v>445</v>
      </c>
      <c r="F22" s="43"/>
      <c r="H22" s="74"/>
    </row>
    <row r="23" spans="1:10" s="44" customFormat="1" x14ac:dyDescent="0.25">
      <c r="A23" s="10" t="s">
        <v>403</v>
      </c>
      <c r="B23" s="10">
        <v>40</v>
      </c>
      <c r="C23" s="10" t="s">
        <v>447</v>
      </c>
      <c r="D23" s="43"/>
      <c r="E23" s="10" t="s">
        <v>448</v>
      </c>
      <c r="F23" s="43"/>
      <c r="H23" s="74"/>
    </row>
    <row r="24" spans="1:10" x14ac:dyDescent="0.25">
      <c r="A24" s="10" t="s">
        <v>403</v>
      </c>
      <c r="B24" s="10">
        <v>15</v>
      </c>
      <c r="C24" s="10" t="s">
        <v>449</v>
      </c>
      <c r="D24" s="10"/>
      <c r="E24" s="10" t="s">
        <v>450</v>
      </c>
      <c r="F24" s="10"/>
      <c r="H24" s="74"/>
    </row>
    <row r="25" spans="1:10" x14ac:dyDescent="0.25">
      <c r="A25" s="10" t="s">
        <v>207</v>
      </c>
      <c r="B25" s="10">
        <v>2</v>
      </c>
      <c r="C25" s="10" t="s">
        <v>452</v>
      </c>
      <c r="D25" s="10"/>
      <c r="E25" s="10" t="s">
        <v>453</v>
      </c>
      <c r="F25" s="10"/>
      <c r="H25" s="74"/>
    </row>
    <row r="26" spans="1:10" s="44" customFormat="1" x14ac:dyDescent="0.25">
      <c r="A26" s="10" t="s">
        <v>472</v>
      </c>
      <c r="B26" s="10">
        <v>20</v>
      </c>
      <c r="C26" s="10" t="s">
        <v>473</v>
      </c>
      <c r="D26" s="43"/>
      <c r="E26" s="10" t="s">
        <v>474</v>
      </c>
      <c r="F26" s="43"/>
      <c r="H26" s="74"/>
    </row>
    <row r="27" spans="1:10" s="44" customFormat="1" x14ac:dyDescent="0.25">
      <c r="A27" s="10" t="s">
        <v>472</v>
      </c>
      <c r="B27" s="10">
        <v>10</v>
      </c>
      <c r="C27" s="10" t="s">
        <v>475</v>
      </c>
      <c r="D27" s="43"/>
      <c r="E27" s="10" t="s">
        <v>476</v>
      </c>
      <c r="F27" s="43"/>
      <c r="H27" s="74"/>
    </row>
    <row r="28" spans="1:10" s="44" customFormat="1" x14ac:dyDescent="0.25">
      <c r="A28" s="10" t="s">
        <v>472</v>
      </c>
      <c r="B28" s="10">
        <v>10</v>
      </c>
      <c r="C28" s="10" t="s">
        <v>477</v>
      </c>
      <c r="D28" s="43"/>
      <c r="E28" s="10" t="s">
        <v>478</v>
      </c>
      <c r="F28" s="43"/>
      <c r="H28" s="74"/>
    </row>
    <row r="29" spans="1:10" s="44" customFormat="1" x14ac:dyDescent="0.25">
      <c r="A29" s="10" t="s">
        <v>461</v>
      </c>
      <c r="B29" s="10">
        <v>2</v>
      </c>
      <c r="C29" s="10" t="s">
        <v>481</v>
      </c>
      <c r="D29" s="43"/>
      <c r="E29" s="10" t="s">
        <v>482</v>
      </c>
      <c r="F29" s="43"/>
      <c r="H29" s="74"/>
    </row>
    <row r="30" spans="1:10" s="44" customFormat="1" x14ac:dyDescent="0.25">
      <c r="A30" s="10" t="s">
        <v>461</v>
      </c>
      <c r="B30" s="10">
        <v>1</v>
      </c>
      <c r="C30" s="10" t="s">
        <v>483</v>
      </c>
      <c r="D30" s="43"/>
      <c r="E30" s="10" t="s">
        <v>484</v>
      </c>
      <c r="F30" s="43"/>
      <c r="H30" s="74"/>
    </row>
    <row r="31" spans="1:10" s="44" customFormat="1" x14ac:dyDescent="0.25">
      <c r="A31" s="10" t="s">
        <v>207</v>
      </c>
      <c r="B31" s="10">
        <v>1</v>
      </c>
      <c r="C31" s="10" t="s">
        <v>455</v>
      </c>
      <c r="D31" s="43"/>
      <c r="E31" s="10" t="s">
        <v>456</v>
      </c>
      <c r="F31" s="43"/>
      <c r="H31" s="74"/>
    </row>
    <row r="32" spans="1:10" s="44" customFormat="1" x14ac:dyDescent="0.25">
      <c r="A32" s="10"/>
      <c r="B32" s="10">
        <v>1</v>
      </c>
      <c r="C32" s="10"/>
      <c r="D32" s="43"/>
      <c r="E32" s="10" t="s">
        <v>648</v>
      </c>
      <c r="F32" s="43"/>
      <c r="H32" s="74"/>
    </row>
    <row r="33" spans="1:9" s="44" customFormat="1" x14ac:dyDescent="0.25">
      <c r="A33" s="10" t="s">
        <v>207</v>
      </c>
      <c r="B33" s="10">
        <v>1</v>
      </c>
      <c r="C33" s="10"/>
      <c r="D33" s="43"/>
      <c r="E33" s="10" t="s">
        <v>590</v>
      </c>
      <c r="F33" s="43"/>
      <c r="H33" s="74"/>
    </row>
    <row r="34" spans="1:9" s="44" customFormat="1" x14ac:dyDescent="0.25">
      <c r="A34" s="10" t="s">
        <v>461</v>
      </c>
      <c r="B34" s="10">
        <v>1</v>
      </c>
      <c r="C34" s="10" t="s">
        <v>465</v>
      </c>
      <c r="D34" s="43"/>
      <c r="E34" s="10" t="s">
        <v>466</v>
      </c>
      <c r="F34" s="43"/>
      <c r="H34" s="74"/>
    </row>
    <row r="35" spans="1:9" s="44" customFormat="1" x14ac:dyDescent="0.25">
      <c r="A35" s="10" t="s">
        <v>207</v>
      </c>
      <c r="B35" s="10">
        <v>1</v>
      </c>
      <c r="C35" s="10" t="s">
        <v>489</v>
      </c>
      <c r="D35" s="43"/>
      <c r="E35" s="10" t="s">
        <v>490</v>
      </c>
      <c r="F35" s="43"/>
      <c r="H35" s="74"/>
    </row>
    <row r="36" spans="1:9" s="44" customFormat="1" x14ac:dyDescent="0.25">
      <c r="A36" s="10" t="s">
        <v>207</v>
      </c>
      <c r="B36" s="10">
        <v>1</v>
      </c>
      <c r="C36" s="10" t="s">
        <v>491</v>
      </c>
      <c r="D36" s="43"/>
      <c r="E36" s="10" t="s">
        <v>492</v>
      </c>
      <c r="F36" s="43"/>
      <c r="H36" s="74"/>
    </row>
    <row r="37" spans="1:9" s="44" customFormat="1" x14ac:dyDescent="0.25">
      <c r="A37" s="10"/>
      <c r="B37" s="10">
        <v>1</v>
      </c>
      <c r="C37" s="10"/>
      <c r="D37" s="43"/>
      <c r="E37" s="10" t="s">
        <v>631</v>
      </c>
      <c r="F37" s="43"/>
      <c r="H37" s="74"/>
    </row>
    <row r="38" spans="1:9" s="44" customFormat="1" x14ac:dyDescent="0.25">
      <c r="A38" s="10" t="s">
        <v>469</v>
      </c>
      <c r="B38" s="10">
        <v>44</v>
      </c>
      <c r="C38" s="10" t="s">
        <v>467</v>
      </c>
      <c r="D38" s="43"/>
      <c r="E38" s="10" t="s">
        <v>468</v>
      </c>
      <c r="F38" s="43"/>
      <c r="H38" s="74"/>
    </row>
    <row r="39" spans="1:9" s="44" customFormat="1" x14ac:dyDescent="0.25">
      <c r="A39" s="10" t="s">
        <v>469</v>
      </c>
      <c r="B39" s="10">
        <v>12</v>
      </c>
      <c r="C39" s="10" t="s">
        <v>470</v>
      </c>
      <c r="D39" s="43"/>
      <c r="E39" s="10" t="s">
        <v>471</v>
      </c>
      <c r="F39" s="43"/>
      <c r="H39" s="74"/>
    </row>
    <row r="40" spans="1:9" s="44" customFormat="1" x14ac:dyDescent="0.25">
      <c r="A40" s="10" t="s">
        <v>207</v>
      </c>
      <c r="B40" s="10">
        <v>1</v>
      </c>
      <c r="C40" s="10"/>
      <c r="D40" s="43"/>
      <c r="E40" s="10" t="s">
        <v>620</v>
      </c>
      <c r="F40" s="43"/>
      <c r="H40" s="74"/>
    </row>
    <row r="41" spans="1:9" s="44" customFormat="1" x14ac:dyDescent="0.25">
      <c r="A41" s="10" t="s">
        <v>207</v>
      </c>
      <c r="B41" s="10">
        <v>1</v>
      </c>
      <c r="C41" s="10"/>
      <c r="D41" s="43"/>
      <c r="E41" s="10" t="s">
        <v>622</v>
      </c>
      <c r="F41" s="43"/>
      <c r="H41" s="74"/>
    </row>
    <row r="42" spans="1:9" s="44" customFormat="1" x14ac:dyDescent="0.25">
      <c r="A42" s="10" t="s">
        <v>207</v>
      </c>
      <c r="B42" s="10">
        <v>2</v>
      </c>
      <c r="C42" s="10"/>
      <c r="D42" s="43"/>
      <c r="E42" s="10" t="s">
        <v>629</v>
      </c>
      <c r="F42" s="43"/>
      <c r="H42" s="74"/>
    </row>
    <row r="43" spans="1:9" x14ac:dyDescent="0.25">
      <c r="A43" s="10" t="s">
        <v>207</v>
      </c>
      <c r="B43" s="10">
        <v>1</v>
      </c>
      <c r="C43" s="10"/>
      <c r="D43" s="10"/>
      <c r="E43" s="10" t="s">
        <v>628</v>
      </c>
      <c r="F43" s="10"/>
      <c r="H43" s="74"/>
    </row>
    <row r="44" spans="1:9" x14ac:dyDescent="0.25">
      <c r="A44" s="10" t="s">
        <v>611</v>
      </c>
      <c r="B44" s="10">
        <v>1</v>
      </c>
      <c r="C44" s="10"/>
      <c r="D44" s="10"/>
      <c r="E44" s="10" t="s">
        <v>626</v>
      </c>
      <c r="F44" s="10"/>
      <c r="I44" s="74">
        <f t="shared" ref="I44:I59" si="0">K44+K44*$H$3</f>
        <v>0</v>
      </c>
    </row>
    <row r="45" spans="1:9" x14ac:dyDescent="0.25">
      <c r="A45" s="10" t="s">
        <v>207</v>
      </c>
      <c r="B45" s="10">
        <v>2</v>
      </c>
      <c r="C45" s="10"/>
      <c r="D45" s="10"/>
      <c r="E45" s="10" t="s">
        <v>630</v>
      </c>
      <c r="F45" s="10"/>
      <c r="I45" s="74">
        <f t="shared" si="0"/>
        <v>0</v>
      </c>
    </row>
    <row r="46" spans="1:9" x14ac:dyDescent="0.25">
      <c r="A46" s="10" t="s">
        <v>403</v>
      </c>
      <c r="B46" s="10">
        <v>27</v>
      </c>
      <c r="C46" s="10"/>
      <c r="D46" s="10" t="s">
        <v>515</v>
      </c>
      <c r="E46" s="10" t="s">
        <v>516</v>
      </c>
      <c r="F46" s="10"/>
      <c r="I46" s="74">
        <f t="shared" si="0"/>
        <v>0</v>
      </c>
    </row>
    <row r="47" spans="1:9" x14ac:dyDescent="0.25">
      <c r="A47" s="10" t="s">
        <v>403</v>
      </c>
      <c r="B47" s="10">
        <v>30</v>
      </c>
      <c r="C47" s="10"/>
      <c r="D47" s="10" t="s">
        <v>447</v>
      </c>
      <c r="E47" s="10" t="s">
        <v>517</v>
      </c>
      <c r="F47" s="10"/>
      <c r="I47" s="74">
        <f t="shared" si="0"/>
        <v>0</v>
      </c>
    </row>
    <row r="48" spans="1:9" x14ac:dyDescent="0.25">
      <c r="A48" s="10" t="s">
        <v>403</v>
      </c>
      <c r="B48" s="10">
        <v>10</v>
      </c>
      <c r="C48" s="10"/>
      <c r="D48" s="10" t="s">
        <v>518</v>
      </c>
      <c r="E48" s="10" t="s">
        <v>519</v>
      </c>
      <c r="F48" s="10"/>
      <c r="I48" s="74">
        <f t="shared" si="0"/>
        <v>0</v>
      </c>
    </row>
    <row r="49" spans="1:9" x14ac:dyDescent="0.25">
      <c r="A49" s="10" t="s">
        <v>403</v>
      </c>
      <c r="B49" s="10">
        <v>10</v>
      </c>
      <c r="C49" s="10"/>
      <c r="D49" s="10" t="s">
        <v>208</v>
      </c>
      <c r="E49" s="10" t="s">
        <v>520</v>
      </c>
      <c r="F49" s="10"/>
      <c r="I49" s="74">
        <f t="shared" si="0"/>
        <v>0</v>
      </c>
    </row>
    <row r="50" spans="1:9" x14ac:dyDescent="0.25">
      <c r="A50" s="10" t="s">
        <v>207</v>
      </c>
      <c r="B50" s="10">
        <v>1</v>
      </c>
      <c r="C50" s="10"/>
      <c r="D50" s="10" t="s">
        <v>274</v>
      </c>
      <c r="E50" s="10" t="s">
        <v>558</v>
      </c>
      <c r="F50" s="10"/>
      <c r="I50" s="74">
        <f t="shared" si="0"/>
        <v>0</v>
      </c>
    </row>
    <row r="51" spans="1:9" x14ac:dyDescent="0.25">
      <c r="A51" s="10" t="s">
        <v>207</v>
      </c>
      <c r="B51" s="10">
        <v>3</v>
      </c>
      <c r="C51" s="10"/>
      <c r="D51" s="10" t="s">
        <v>493</v>
      </c>
      <c r="E51" s="10" t="s">
        <v>562</v>
      </c>
      <c r="F51" s="10"/>
      <c r="I51" s="74">
        <f t="shared" si="0"/>
        <v>0</v>
      </c>
    </row>
    <row r="52" spans="1:9" x14ac:dyDescent="0.25">
      <c r="A52" s="10" t="s">
        <v>207</v>
      </c>
      <c r="B52" s="10">
        <v>2</v>
      </c>
      <c r="C52" s="10"/>
      <c r="D52" s="10" t="s">
        <v>479</v>
      </c>
      <c r="E52" s="10" t="s">
        <v>563</v>
      </c>
      <c r="F52" s="10"/>
      <c r="I52" s="74">
        <f t="shared" si="0"/>
        <v>0</v>
      </c>
    </row>
    <row r="53" spans="1:9" x14ac:dyDescent="0.25">
      <c r="A53" s="10" t="s">
        <v>207</v>
      </c>
      <c r="B53" s="10">
        <v>1</v>
      </c>
      <c r="C53" s="10"/>
      <c r="D53" s="10" t="s">
        <v>559</v>
      </c>
      <c r="E53" s="10" t="s">
        <v>560</v>
      </c>
      <c r="F53" s="10"/>
      <c r="I53" s="74">
        <f t="shared" si="0"/>
        <v>0</v>
      </c>
    </row>
    <row r="54" spans="1:9" x14ac:dyDescent="0.25">
      <c r="A54" s="10" t="s">
        <v>207</v>
      </c>
      <c r="B54" s="10">
        <v>2</v>
      </c>
      <c r="C54" s="10"/>
      <c r="D54" s="10" t="s">
        <v>605</v>
      </c>
      <c r="E54" s="10" t="s">
        <v>604</v>
      </c>
      <c r="F54" s="10"/>
      <c r="I54" s="74">
        <f t="shared" si="0"/>
        <v>0</v>
      </c>
    </row>
    <row r="55" spans="1:9" x14ac:dyDescent="0.25">
      <c r="A55" s="10" t="s">
        <v>207</v>
      </c>
      <c r="B55" s="10">
        <v>1</v>
      </c>
      <c r="C55" s="10"/>
      <c r="D55" s="10"/>
      <c r="E55" s="10" t="s">
        <v>612</v>
      </c>
      <c r="F55" s="10"/>
      <c r="I55" s="74">
        <f t="shared" si="0"/>
        <v>0</v>
      </c>
    </row>
    <row r="56" spans="1:9" x14ac:dyDescent="0.25">
      <c r="A56" s="10" t="s">
        <v>207</v>
      </c>
      <c r="B56" s="10">
        <v>3</v>
      </c>
      <c r="C56" s="10"/>
      <c r="D56" s="10"/>
      <c r="E56" s="10" t="s">
        <v>613</v>
      </c>
      <c r="F56" s="10"/>
      <c r="I56" s="74">
        <f t="shared" si="0"/>
        <v>0</v>
      </c>
    </row>
    <row r="57" spans="1:9" x14ac:dyDescent="0.25">
      <c r="A57" s="10" t="s">
        <v>207</v>
      </c>
      <c r="B57" s="10">
        <v>3</v>
      </c>
      <c r="C57" s="46"/>
      <c r="D57" s="10"/>
      <c r="E57" s="10" t="s">
        <v>614</v>
      </c>
      <c r="F57" s="10"/>
      <c r="I57" s="74">
        <f t="shared" si="0"/>
        <v>0</v>
      </c>
    </row>
    <row r="58" spans="1:9" x14ac:dyDescent="0.25">
      <c r="A58" s="10" t="s">
        <v>207</v>
      </c>
      <c r="B58" s="10">
        <v>2</v>
      </c>
      <c r="C58" s="46"/>
      <c r="D58" s="10"/>
      <c r="E58" s="10" t="s">
        <v>615</v>
      </c>
      <c r="F58" s="10"/>
      <c r="I58" s="74">
        <f t="shared" si="0"/>
        <v>0</v>
      </c>
    </row>
    <row r="59" spans="1:9" x14ac:dyDescent="0.25">
      <c r="A59" s="10" t="s">
        <v>207</v>
      </c>
      <c r="B59" s="10">
        <v>1</v>
      </c>
      <c r="C59" s="46"/>
      <c r="D59" s="10"/>
      <c r="E59" s="10" t="s">
        <v>616</v>
      </c>
      <c r="F59" s="10"/>
      <c r="I59" s="74">
        <f t="shared" si="0"/>
        <v>0</v>
      </c>
    </row>
    <row r="60" spans="1:9" x14ac:dyDescent="0.25">
      <c r="A60" s="305" t="s">
        <v>97</v>
      </c>
      <c r="B60" s="56"/>
      <c r="C60" s="56"/>
      <c r="D60" s="56"/>
      <c r="E60" s="56"/>
      <c r="F60" s="49"/>
    </row>
    <row r="61" spans="1:9" x14ac:dyDescent="0.25">
      <c r="A61" s="47" t="s">
        <v>99</v>
      </c>
      <c r="B61" s="48"/>
      <c r="C61" s="48"/>
      <c r="D61" s="48"/>
      <c r="E61" s="48"/>
      <c r="F61" s="51"/>
    </row>
    <row r="62" spans="1:9" x14ac:dyDescent="0.25">
      <c r="A62" s="52"/>
      <c r="B62" s="53"/>
      <c r="C62" s="53"/>
      <c r="D62" s="53"/>
      <c r="E62" s="53"/>
      <c r="F62" s="49" t="s">
        <v>100</v>
      </c>
    </row>
    <row r="63" spans="1:9" x14ac:dyDescent="0.25">
      <c r="A63" s="47" t="s">
        <v>2571</v>
      </c>
      <c r="B63" s="48"/>
      <c r="C63" s="48"/>
      <c r="D63" s="48"/>
      <c r="E63" s="48"/>
      <c r="F63" s="54"/>
    </row>
    <row r="64" spans="1:9" x14ac:dyDescent="0.25">
      <c r="A64" s="55"/>
      <c r="B64" s="56"/>
      <c r="C64" s="56"/>
      <c r="D64" s="56"/>
      <c r="E64" s="56"/>
      <c r="F64" s="51"/>
    </row>
    <row r="65" spans="1:12" ht="15.75" thickBot="1" x14ac:dyDescent="0.3"/>
    <row r="66" spans="1:12" ht="15.75" thickBot="1" x14ac:dyDescent="0.3">
      <c r="B66" s="125" t="s">
        <v>699</v>
      </c>
      <c r="H66" s="15"/>
      <c r="I66" s="15"/>
    </row>
    <row r="67" spans="1:12" x14ac:dyDescent="0.25">
      <c r="H67" s="15"/>
      <c r="I67" s="15"/>
    </row>
    <row r="68" spans="1:12" x14ac:dyDescent="0.25">
      <c r="B68" t="s">
        <v>655</v>
      </c>
      <c r="H68" s="18">
        <v>0.1</v>
      </c>
      <c r="I68" s="15" t="s">
        <v>690</v>
      </c>
    </row>
    <row r="69" spans="1:12" x14ac:dyDescent="0.25">
      <c r="A69" s="111"/>
      <c r="B69" s="111" t="s">
        <v>693</v>
      </c>
      <c r="C69" s="111" t="s">
        <v>692</v>
      </c>
      <c r="D69" s="111"/>
      <c r="E69" s="380" t="s">
        <v>691</v>
      </c>
      <c r="F69" s="380"/>
      <c r="G69" s="111" t="s">
        <v>176</v>
      </c>
      <c r="H69" s="112" t="s">
        <v>689</v>
      </c>
      <c r="I69" s="112" t="s">
        <v>176</v>
      </c>
      <c r="J69" s="111"/>
      <c r="K69" s="111"/>
      <c r="L69" s="111"/>
    </row>
    <row r="70" spans="1:12" x14ac:dyDescent="0.25">
      <c r="A70" t="s">
        <v>393</v>
      </c>
      <c r="B70" t="s">
        <v>394</v>
      </c>
      <c r="C70" t="s">
        <v>395</v>
      </c>
      <c r="D70" t="s">
        <v>576</v>
      </c>
      <c r="E70" t="s">
        <v>207</v>
      </c>
      <c r="F70">
        <v>1</v>
      </c>
      <c r="G70" s="74">
        <f t="shared" ref="G70:G101" si="1">I70+I70*$H$68</f>
        <v>16.070999999999998</v>
      </c>
      <c r="H70" s="15">
        <v>14.61</v>
      </c>
      <c r="I70" s="15">
        <f t="shared" ref="I70:I101" si="2">F70*H70</f>
        <v>14.61</v>
      </c>
    </row>
    <row r="71" spans="1:12" x14ac:dyDescent="0.25">
      <c r="A71" t="s">
        <v>396</v>
      </c>
      <c r="B71" t="s">
        <v>397</v>
      </c>
      <c r="C71" t="s">
        <v>398</v>
      </c>
      <c r="D71" t="s">
        <v>577</v>
      </c>
      <c r="E71" t="s">
        <v>399</v>
      </c>
      <c r="F71">
        <v>10.92</v>
      </c>
      <c r="G71" s="74">
        <f t="shared" si="1"/>
        <v>80.240160000000003</v>
      </c>
      <c r="H71" s="15">
        <v>6.68</v>
      </c>
      <c r="I71" s="15">
        <f t="shared" si="2"/>
        <v>72.945599999999999</v>
      </c>
    </row>
    <row r="72" spans="1:12" x14ac:dyDescent="0.25">
      <c r="C72" t="s">
        <v>624</v>
      </c>
      <c r="D72" t="s">
        <v>577</v>
      </c>
      <c r="E72" t="s">
        <v>77</v>
      </c>
      <c r="F72">
        <v>65</v>
      </c>
      <c r="G72" s="74">
        <f t="shared" si="1"/>
        <v>107.25</v>
      </c>
      <c r="H72" s="15">
        <v>1.5</v>
      </c>
      <c r="I72" s="15">
        <f t="shared" si="2"/>
        <v>97.5</v>
      </c>
    </row>
    <row r="73" spans="1:12" x14ac:dyDescent="0.25">
      <c r="C73" t="s">
        <v>618</v>
      </c>
      <c r="D73" t="s">
        <v>577</v>
      </c>
      <c r="E73" t="s">
        <v>207</v>
      </c>
      <c r="F73">
        <v>4</v>
      </c>
      <c r="G73" s="74">
        <f t="shared" si="1"/>
        <v>26.4</v>
      </c>
      <c r="H73" s="15">
        <v>6</v>
      </c>
      <c r="I73" s="15">
        <f t="shared" si="2"/>
        <v>24</v>
      </c>
    </row>
    <row r="74" spans="1:12" x14ac:dyDescent="0.25">
      <c r="A74" t="s">
        <v>553</v>
      </c>
      <c r="B74" t="s">
        <v>554</v>
      </c>
      <c r="C74" t="s">
        <v>148</v>
      </c>
      <c r="D74" t="s">
        <v>577</v>
      </c>
      <c r="E74" t="s">
        <v>207</v>
      </c>
      <c r="F74">
        <v>1</v>
      </c>
      <c r="G74" s="74">
        <f t="shared" si="1"/>
        <v>0.63656999999999997</v>
      </c>
      <c r="H74" s="15">
        <v>0.57869999999999999</v>
      </c>
      <c r="I74" s="15">
        <f t="shared" si="2"/>
        <v>0.57869999999999999</v>
      </c>
    </row>
    <row r="75" spans="1:12" x14ac:dyDescent="0.25">
      <c r="A75" t="s">
        <v>553</v>
      </c>
      <c r="B75" t="s">
        <v>555</v>
      </c>
      <c r="C75" t="s">
        <v>556</v>
      </c>
      <c r="D75" t="s">
        <v>577</v>
      </c>
      <c r="E75" t="s">
        <v>207</v>
      </c>
      <c r="F75">
        <v>1</v>
      </c>
      <c r="G75" s="74">
        <f t="shared" si="1"/>
        <v>1.419</v>
      </c>
      <c r="H75" s="15">
        <v>1.29</v>
      </c>
      <c r="I75" s="15">
        <f t="shared" si="2"/>
        <v>1.29</v>
      </c>
    </row>
    <row r="76" spans="1:12" x14ac:dyDescent="0.25">
      <c r="A76" t="s">
        <v>400</v>
      </c>
      <c r="B76" t="s">
        <v>401</v>
      </c>
      <c r="C76" t="s">
        <v>402</v>
      </c>
      <c r="D76" t="s">
        <v>578</v>
      </c>
      <c r="E76" t="s">
        <v>403</v>
      </c>
      <c r="F76">
        <v>37</v>
      </c>
      <c r="G76" s="74">
        <f t="shared" si="1"/>
        <v>75.967364000000003</v>
      </c>
      <c r="H76" s="15">
        <v>1.86652</v>
      </c>
      <c r="I76" s="15">
        <f t="shared" si="2"/>
        <v>69.061239999999998</v>
      </c>
    </row>
    <row r="77" spans="1:12" x14ac:dyDescent="0.25">
      <c r="A77" t="s">
        <v>400</v>
      </c>
      <c r="B77" t="s">
        <v>404</v>
      </c>
      <c r="C77" t="s">
        <v>405</v>
      </c>
      <c r="D77" t="s">
        <v>579</v>
      </c>
      <c r="E77" t="s">
        <v>403</v>
      </c>
      <c r="F77">
        <v>37</v>
      </c>
      <c r="G77" s="74">
        <f t="shared" si="1"/>
        <v>124.36658299999999</v>
      </c>
      <c r="H77" s="15">
        <v>3.0556899999999998</v>
      </c>
      <c r="I77" s="15">
        <f t="shared" si="2"/>
        <v>113.06052999999999</v>
      </c>
    </row>
    <row r="78" spans="1:12" x14ac:dyDescent="0.25">
      <c r="A78" t="s">
        <v>400</v>
      </c>
      <c r="B78" t="s">
        <v>406</v>
      </c>
      <c r="C78" t="s">
        <v>407</v>
      </c>
      <c r="D78" t="s">
        <v>580</v>
      </c>
      <c r="E78" t="s">
        <v>403</v>
      </c>
      <c r="F78">
        <v>40</v>
      </c>
      <c r="G78" s="74">
        <f t="shared" si="1"/>
        <v>204.54808</v>
      </c>
      <c r="H78" s="15">
        <v>4.6488199999999997</v>
      </c>
      <c r="I78" s="15">
        <f t="shared" si="2"/>
        <v>185.9528</v>
      </c>
    </row>
    <row r="79" spans="1:12" x14ac:dyDescent="0.25">
      <c r="A79" t="s">
        <v>400</v>
      </c>
      <c r="B79" t="s">
        <v>408</v>
      </c>
      <c r="C79" t="s">
        <v>409</v>
      </c>
      <c r="D79" t="s">
        <v>581</v>
      </c>
      <c r="E79" t="s">
        <v>207</v>
      </c>
      <c r="F79">
        <v>7</v>
      </c>
      <c r="G79" s="74">
        <f t="shared" si="1"/>
        <v>102.179</v>
      </c>
      <c r="H79" s="15">
        <v>13.27</v>
      </c>
      <c r="I79" s="15">
        <f t="shared" si="2"/>
        <v>92.89</v>
      </c>
    </row>
    <row r="80" spans="1:12" x14ac:dyDescent="0.25">
      <c r="A80" t="s">
        <v>400</v>
      </c>
      <c r="B80" t="s">
        <v>410</v>
      </c>
      <c r="C80" t="s">
        <v>411</v>
      </c>
      <c r="D80" t="s">
        <v>581</v>
      </c>
      <c r="E80" t="s">
        <v>207</v>
      </c>
      <c r="F80">
        <v>1</v>
      </c>
      <c r="G80" s="74">
        <f t="shared" si="1"/>
        <v>305.44799999999998</v>
      </c>
      <c r="H80" s="15">
        <v>277.68</v>
      </c>
      <c r="I80" s="15">
        <f t="shared" si="2"/>
        <v>277.68</v>
      </c>
    </row>
    <row r="81" spans="1:9" x14ac:dyDescent="0.25">
      <c r="C81" t="s">
        <v>634</v>
      </c>
      <c r="D81" t="s">
        <v>581</v>
      </c>
      <c r="E81" t="s">
        <v>207</v>
      </c>
      <c r="F81">
        <v>1</v>
      </c>
      <c r="G81" s="74">
        <f t="shared" si="1"/>
        <v>33</v>
      </c>
      <c r="H81" s="15">
        <v>30</v>
      </c>
      <c r="I81" s="15">
        <f t="shared" si="2"/>
        <v>30</v>
      </c>
    </row>
    <row r="82" spans="1:9" x14ac:dyDescent="0.25">
      <c r="A82" t="s">
        <v>400</v>
      </c>
      <c r="B82" t="s">
        <v>412</v>
      </c>
      <c r="C82" t="s">
        <v>413</v>
      </c>
      <c r="D82" t="s">
        <v>582</v>
      </c>
      <c r="E82" t="s">
        <v>403</v>
      </c>
      <c r="F82">
        <v>6</v>
      </c>
      <c r="G82" s="74">
        <f t="shared" si="1"/>
        <v>176.46683999999999</v>
      </c>
      <c r="H82" s="15">
        <v>26.737400000000001</v>
      </c>
      <c r="I82" s="15">
        <f t="shared" si="2"/>
        <v>160.42439999999999</v>
      </c>
    </row>
    <row r="83" spans="1:9" x14ac:dyDescent="0.25">
      <c r="A83" t="s">
        <v>400</v>
      </c>
      <c r="B83" t="s">
        <v>414</v>
      </c>
      <c r="C83" t="s">
        <v>415</v>
      </c>
      <c r="D83" t="s">
        <v>582</v>
      </c>
      <c r="E83" t="s">
        <v>207</v>
      </c>
      <c r="F83">
        <v>1</v>
      </c>
      <c r="G83" s="74">
        <f t="shared" si="1"/>
        <v>52.13626</v>
      </c>
      <c r="H83" s="15">
        <v>47.396599999999999</v>
      </c>
      <c r="I83" s="15">
        <f t="shared" si="2"/>
        <v>47.396599999999999</v>
      </c>
    </row>
    <row r="84" spans="1:9" x14ac:dyDescent="0.25">
      <c r="B84" s="129" t="s">
        <v>706</v>
      </c>
      <c r="C84" s="129" t="s">
        <v>707</v>
      </c>
      <c r="D84" t="s">
        <v>582</v>
      </c>
      <c r="E84" s="127" t="s">
        <v>403</v>
      </c>
      <c r="F84" s="129">
        <v>6</v>
      </c>
      <c r="G84" s="74">
        <f t="shared" si="1"/>
        <v>93.827579999999998</v>
      </c>
      <c r="H84" s="130">
        <v>14.2163</v>
      </c>
      <c r="I84" s="15">
        <f t="shared" si="2"/>
        <v>85.297799999999995</v>
      </c>
    </row>
    <row r="85" spans="1:9" x14ac:dyDescent="0.25">
      <c r="A85" t="s">
        <v>400</v>
      </c>
      <c r="B85" t="s">
        <v>416</v>
      </c>
      <c r="C85" t="s">
        <v>417</v>
      </c>
      <c r="D85" t="s">
        <v>582</v>
      </c>
      <c r="E85" t="s">
        <v>207</v>
      </c>
      <c r="F85">
        <v>1</v>
      </c>
      <c r="G85" s="74">
        <f t="shared" si="1"/>
        <v>43.480910000000002</v>
      </c>
      <c r="H85" s="15">
        <v>39.528100000000002</v>
      </c>
      <c r="I85" s="15">
        <f t="shared" si="2"/>
        <v>39.528100000000002</v>
      </c>
    </row>
    <row r="86" spans="1:9" x14ac:dyDescent="0.25">
      <c r="A86" t="s">
        <v>400</v>
      </c>
      <c r="B86" t="s">
        <v>418</v>
      </c>
      <c r="C86" t="s">
        <v>419</v>
      </c>
      <c r="D86" t="s">
        <v>582</v>
      </c>
      <c r="E86" t="s">
        <v>207</v>
      </c>
      <c r="F86">
        <v>3</v>
      </c>
      <c r="G86" s="74">
        <f t="shared" si="1"/>
        <v>12.942269999999999</v>
      </c>
      <c r="H86" s="15">
        <v>3.9218999999999999</v>
      </c>
      <c r="I86" s="15">
        <f t="shared" si="2"/>
        <v>11.765699999999999</v>
      </c>
    </row>
    <row r="87" spans="1:9" x14ac:dyDescent="0.25">
      <c r="A87" t="s">
        <v>400</v>
      </c>
      <c r="B87" t="s">
        <v>420</v>
      </c>
      <c r="C87" t="s">
        <v>421</v>
      </c>
      <c r="D87" t="s">
        <v>582</v>
      </c>
      <c r="E87" t="s">
        <v>207</v>
      </c>
      <c r="F87">
        <v>2</v>
      </c>
      <c r="G87" s="74">
        <f t="shared" si="1"/>
        <v>85.422699999999992</v>
      </c>
      <c r="H87" s="15">
        <v>38.828499999999998</v>
      </c>
      <c r="I87" s="15">
        <f t="shared" si="2"/>
        <v>77.656999999999996</v>
      </c>
    </row>
    <row r="88" spans="1:9" x14ac:dyDescent="0.25">
      <c r="A88" t="s">
        <v>400</v>
      </c>
      <c r="B88" t="s">
        <v>422</v>
      </c>
      <c r="C88" t="s">
        <v>423</v>
      </c>
      <c r="D88" t="s">
        <v>582</v>
      </c>
      <c r="E88" t="s">
        <v>207</v>
      </c>
      <c r="F88">
        <v>1</v>
      </c>
      <c r="G88" s="74">
        <f t="shared" si="1"/>
        <v>21.786380000000001</v>
      </c>
      <c r="H88" s="15">
        <v>19.805800000000001</v>
      </c>
      <c r="I88" s="15">
        <f t="shared" si="2"/>
        <v>19.805800000000001</v>
      </c>
    </row>
    <row r="89" spans="1:9" x14ac:dyDescent="0.25">
      <c r="A89" t="s">
        <v>400</v>
      </c>
      <c r="B89" t="s">
        <v>424</v>
      </c>
      <c r="C89" t="s">
        <v>425</v>
      </c>
      <c r="D89" t="s">
        <v>582</v>
      </c>
      <c r="E89" t="s">
        <v>207</v>
      </c>
      <c r="F89">
        <v>8</v>
      </c>
      <c r="G89" s="74">
        <f t="shared" si="1"/>
        <v>37.7652</v>
      </c>
      <c r="H89" s="15">
        <v>4.2915000000000001</v>
      </c>
      <c r="I89" s="15">
        <f t="shared" si="2"/>
        <v>34.332000000000001</v>
      </c>
    </row>
    <row r="90" spans="1:9" x14ac:dyDescent="0.25">
      <c r="A90" t="s">
        <v>400</v>
      </c>
      <c r="B90" t="s">
        <v>426</v>
      </c>
      <c r="C90" t="s">
        <v>427</v>
      </c>
      <c r="D90" t="s">
        <v>582</v>
      </c>
      <c r="E90" t="s">
        <v>403</v>
      </c>
      <c r="F90">
        <v>15</v>
      </c>
      <c r="G90" s="74">
        <f t="shared" si="1"/>
        <v>135.02444999999997</v>
      </c>
      <c r="H90" s="15">
        <v>8.1832999999999991</v>
      </c>
      <c r="I90" s="15">
        <f t="shared" si="2"/>
        <v>122.74949999999998</v>
      </c>
    </row>
    <row r="91" spans="1:9" x14ac:dyDescent="0.25">
      <c r="A91" t="s">
        <v>400</v>
      </c>
      <c r="B91" t="s">
        <v>428</v>
      </c>
      <c r="C91" t="s">
        <v>429</v>
      </c>
      <c r="D91" t="s">
        <v>582</v>
      </c>
      <c r="E91" t="s">
        <v>207</v>
      </c>
      <c r="F91">
        <v>1</v>
      </c>
      <c r="G91" s="74">
        <f t="shared" si="1"/>
        <v>18.169249999999998</v>
      </c>
      <c r="H91" s="15">
        <v>16.517499999999998</v>
      </c>
      <c r="I91" s="15">
        <f t="shared" si="2"/>
        <v>16.517499999999998</v>
      </c>
    </row>
    <row r="92" spans="1:9" x14ac:dyDescent="0.25">
      <c r="A92" t="s">
        <v>400</v>
      </c>
      <c r="B92" t="s">
        <v>430</v>
      </c>
      <c r="C92" t="s">
        <v>431</v>
      </c>
      <c r="D92" t="s">
        <v>582</v>
      </c>
      <c r="E92" t="s">
        <v>207</v>
      </c>
      <c r="F92">
        <v>1</v>
      </c>
      <c r="G92" s="74">
        <f t="shared" si="1"/>
        <v>36.511089999999996</v>
      </c>
      <c r="H92" s="15">
        <v>33.191899999999997</v>
      </c>
      <c r="I92" s="15">
        <f t="shared" si="2"/>
        <v>33.191899999999997</v>
      </c>
    </row>
    <row r="93" spans="1:9" x14ac:dyDescent="0.25">
      <c r="A93" t="s">
        <v>400</v>
      </c>
      <c r="B93" t="s">
        <v>432</v>
      </c>
      <c r="C93" t="s">
        <v>433</v>
      </c>
      <c r="D93" t="s">
        <v>582</v>
      </c>
      <c r="E93" t="s">
        <v>207</v>
      </c>
      <c r="F93">
        <v>1</v>
      </c>
      <c r="G93" s="74">
        <f t="shared" si="1"/>
        <v>33.41151</v>
      </c>
      <c r="H93" s="15">
        <v>30.374099999999999</v>
      </c>
      <c r="I93" s="15">
        <f t="shared" si="2"/>
        <v>30.374099999999999</v>
      </c>
    </row>
    <row r="94" spans="1:9" x14ac:dyDescent="0.25">
      <c r="A94" t="s">
        <v>400</v>
      </c>
      <c r="B94" t="s">
        <v>434</v>
      </c>
      <c r="C94" t="s">
        <v>435</v>
      </c>
      <c r="D94" t="s">
        <v>582</v>
      </c>
      <c r="E94" t="s">
        <v>207</v>
      </c>
      <c r="F94">
        <v>1</v>
      </c>
      <c r="G94" s="74">
        <f t="shared" si="1"/>
        <v>21.786380000000001</v>
      </c>
      <c r="H94" s="15">
        <v>19.805800000000001</v>
      </c>
      <c r="I94" s="15">
        <f t="shared" si="2"/>
        <v>19.805800000000001</v>
      </c>
    </row>
    <row r="95" spans="1:9" x14ac:dyDescent="0.25">
      <c r="A95" t="s">
        <v>400</v>
      </c>
      <c r="B95" t="s">
        <v>436</v>
      </c>
      <c r="C95" t="s">
        <v>437</v>
      </c>
      <c r="D95" t="s">
        <v>582</v>
      </c>
      <c r="E95" t="s">
        <v>207</v>
      </c>
      <c r="F95">
        <v>1</v>
      </c>
      <c r="G95" s="74">
        <f t="shared" si="1"/>
        <v>21.786380000000001</v>
      </c>
      <c r="H95" s="15">
        <v>19.805800000000001</v>
      </c>
      <c r="I95" s="15">
        <f t="shared" si="2"/>
        <v>19.805800000000001</v>
      </c>
    </row>
    <row r="96" spans="1:9" x14ac:dyDescent="0.25">
      <c r="A96" t="s">
        <v>438</v>
      </c>
      <c r="B96" t="s">
        <v>222</v>
      </c>
      <c r="C96" t="s">
        <v>223</v>
      </c>
      <c r="D96" t="s">
        <v>582</v>
      </c>
      <c r="E96" t="s">
        <v>207</v>
      </c>
      <c r="F96">
        <v>75</v>
      </c>
      <c r="G96" s="74">
        <f t="shared" si="1"/>
        <v>71.750250000000008</v>
      </c>
      <c r="H96" s="15">
        <v>0.86970000000000003</v>
      </c>
      <c r="I96" s="15">
        <f t="shared" si="2"/>
        <v>65.227500000000006</v>
      </c>
    </row>
    <row r="97" spans="1:9" x14ac:dyDescent="0.25">
      <c r="A97" t="s">
        <v>438</v>
      </c>
      <c r="B97" t="s">
        <v>439</v>
      </c>
      <c r="C97" t="s">
        <v>440</v>
      </c>
      <c r="D97" t="s">
        <v>582</v>
      </c>
      <c r="E97" t="s">
        <v>207</v>
      </c>
      <c r="F97">
        <v>1</v>
      </c>
      <c r="G97" s="74">
        <f t="shared" si="1"/>
        <v>18.169249999999998</v>
      </c>
      <c r="H97" s="15">
        <v>16.517499999999998</v>
      </c>
      <c r="I97" s="15">
        <f t="shared" si="2"/>
        <v>16.517499999999998</v>
      </c>
    </row>
    <row r="98" spans="1:9" x14ac:dyDescent="0.25">
      <c r="A98" t="s">
        <v>438</v>
      </c>
      <c r="B98" t="s">
        <v>441</v>
      </c>
      <c r="C98" t="s">
        <v>442</v>
      </c>
      <c r="D98" t="s">
        <v>582</v>
      </c>
      <c r="E98" t="s">
        <v>443</v>
      </c>
      <c r="F98">
        <v>1</v>
      </c>
      <c r="G98" s="74">
        <f t="shared" si="1"/>
        <v>21.786380000000001</v>
      </c>
      <c r="H98" s="15">
        <v>19.805800000000001</v>
      </c>
      <c r="I98" s="15">
        <f t="shared" si="2"/>
        <v>19.805800000000001</v>
      </c>
    </row>
    <row r="99" spans="1:9" x14ac:dyDescent="0.25">
      <c r="A99" t="s">
        <v>438</v>
      </c>
      <c r="B99" t="s">
        <v>444</v>
      </c>
      <c r="C99" t="s">
        <v>445</v>
      </c>
      <c r="D99" t="s">
        <v>582</v>
      </c>
      <c r="E99" t="s">
        <v>207</v>
      </c>
      <c r="F99">
        <v>1</v>
      </c>
      <c r="G99" s="74">
        <f t="shared" si="1"/>
        <v>21.786380000000001</v>
      </c>
      <c r="H99" s="15">
        <v>19.805800000000001</v>
      </c>
      <c r="I99" s="15">
        <f t="shared" si="2"/>
        <v>19.805800000000001</v>
      </c>
    </row>
    <row r="100" spans="1:9" x14ac:dyDescent="0.25">
      <c r="A100" t="s">
        <v>446</v>
      </c>
      <c r="B100" t="s">
        <v>447</v>
      </c>
      <c r="C100" t="s">
        <v>448</v>
      </c>
      <c r="D100" t="s">
        <v>584</v>
      </c>
      <c r="E100" t="s">
        <v>403</v>
      </c>
      <c r="F100">
        <v>40</v>
      </c>
      <c r="G100" s="74">
        <f t="shared" si="1"/>
        <v>27.280439999999995</v>
      </c>
      <c r="H100" s="15">
        <v>0.62000999999999995</v>
      </c>
      <c r="I100" s="15">
        <f t="shared" si="2"/>
        <v>24.800399999999996</v>
      </c>
    </row>
    <row r="101" spans="1:9" x14ac:dyDescent="0.25">
      <c r="A101" t="s">
        <v>446</v>
      </c>
      <c r="B101" t="s">
        <v>449</v>
      </c>
      <c r="C101" t="s">
        <v>450</v>
      </c>
      <c r="D101" t="s">
        <v>582</v>
      </c>
      <c r="E101" t="s">
        <v>403</v>
      </c>
      <c r="F101">
        <v>15</v>
      </c>
      <c r="G101" s="74">
        <f t="shared" si="1"/>
        <v>71.121599999999987</v>
      </c>
      <c r="H101" s="15">
        <v>4.3103999999999996</v>
      </c>
      <c r="I101" s="15">
        <f t="shared" si="2"/>
        <v>64.655999999999992</v>
      </c>
    </row>
    <row r="102" spans="1:9" x14ac:dyDescent="0.25">
      <c r="A102" t="s">
        <v>451</v>
      </c>
      <c r="B102" t="s">
        <v>452</v>
      </c>
      <c r="C102" t="s">
        <v>453</v>
      </c>
      <c r="D102" t="s">
        <v>582</v>
      </c>
      <c r="E102" t="s">
        <v>207</v>
      </c>
      <c r="F102">
        <v>2</v>
      </c>
      <c r="G102" s="74">
        <f t="shared" ref="G102:G133" si="3">I102+I102*$H$68</f>
        <v>35.649900000000002</v>
      </c>
      <c r="H102" s="15">
        <v>16.204499999999999</v>
      </c>
      <c r="I102" s="15">
        <f t="shared" ref="I102:I133" si="4">F102*H102</f>
        <v>32.408999999999999</v>
      </c>
    </row>
    <row r="103" spans="1:9" x14ac:dyDescent="0.25">
      <c r="A103" t="s">
        <v>454</v>
      </c>
      <c r="B103" t="s">
        <v>473</v>
      </c>
      <c r="C103" t="s">
        <v>474</v>
      </c>
      <c r="D103" t="s">
        <v>582</v>
      </c>
      <c r="E103" t="s">
        <v>472</v>
      </c>
      <c r="F103">
        <v>20</v>
      </c>
      <c r="G103" s="74">
        <f t="shared" si="3"/>
        <v>5.8585999999999991</v>
      </c>
      <c r="H103" s="15">
        <v>0.26629999999999998</v>
      </c>
      <c r="I103" s="15">
        <f t="shared" si="4"/>
        <v>5.3259999999999996</v>
      </c>
    </row>
    <row r="104" spans="1:9" x14ac:dyDescent="0.25">
      <c r="A104" t="s">
        <v>454</v>
      </c>
      <c r="B104" t="s">
        <v>475</v>
      </c>
      <c r="C104" t="s">
        <v>476</v>
      </c>
      <c r="D104" t="s">
        <v>582</v>
      </c>
      <c r="E104" t="s">
        <v>472</v>
      </c>
      <c r="F104">
        <v>10</v>
      </c>
      <c r="G104" s="74">
        <f t="shared" si="3"/>
        <v>7.919999999999999</v>
      </c>
      <c r="H104" s="15">
        <v>0.72</v>
      </c>
      <c r="I104" s="15">
        <f t="shared" si="4"/>
        <v>7.1999999999999993</v>
      </c>
    </row>
    <row r="105" spans="1:9" x14ac:dyDescent="0.25">
      <c r="A105" t="s">
        <v>454</v>
      </c>
      <c r="B105" t="s">
        <v>477</v>
      </c>
      <c r="C105" t="s">
        <v>478</v>
      </c>
      <c r="D105" t="s">
        <v>582</v>
      </c>
      <c r="E105" t="s">
        <v>472</v>
      </c>
      <c r="F105">
        <v>10</v>
      </c>
      <c r="G105" s="74">
        <f t="shared" si="3"/>
        <v>6.38</v>
      </c>
      <c r="H105" s="15">
        <v>0.57999999999999996</v>
      </c>
      <c r="I105" s="15">
        <f t="shared" si="4"/>
        <v>5.8</v>
      </c>
    </row>
    <row r="106" spans="1:9" x14ac:dyDescent="0.25">
      <c r="A106" t="s">
        <v>454</v>
      </c>
      <c r="B106" t="s">
        <v>481</v>
      </c>
      <c r="C106" t="s">
        <v>482</v>
      </c>
      <c r="D106" t="s">
        <v>582</v>
      </c>
      <c r="E106" t="s">
        <v>461</v>
      </c>
      <c r="F106">
        <v>2</v>
      </c>
      <c r="G106" s="74">
        <f t="shared" si="3"/>
        <v>43.572760000000002</v>
      </c>
      <c r="H106" s="15">
        <v>19.805800000000001</v>
      </c>
      <c r="I106" s="15">
        <f t="shared" si="4"/>
        <v>39.611600000000003</v>
      </c>
    </row>
    <row r="107" spans="1:9" x14ac:dyDescent="0.25">
      <c r="A107" t="s">
        <v>454</v>
      </c>
      <c r="B107" t="s">
        <v>483</v>
      </c>
      <c r="C107" t="s">
        <v>484</v>
      </c>
      <c r="D107" t="s">
        <v>582</v>
      </c>
      <c r="E107" t="s">
        <v>461</v>
      </c>
      <c r="F107">
        <v>1</v>
      </c>
      <c r="G107" s="74">
        <f t="shared" si="3"/>
        <v>7.5860399999999997</v>
      </c>
      <c r="H107" s="15">
        <v>6.8963999999999999</v>
      </c>
      <c r="I107" s="15">
        <f t="shared" si="4"/>
        <v>6.8963999999999999</v>
      </c>
    </row>
    <row r="108" spans="1:9" x14ac:dyDescent="0.25">
      <c r="A108" t="s">
        <v>454</v>
      </c>
      <c r="B108" t="s">
        <v>455</v>
      </c>
      <c r="C108" t="s">
        <v>456</v>
      </c>
      <c r="D108" t="s">
        <v>585</v>
      </c>
      <c r="E108" t="s">
        <v>207</v>
      </c>
      <c r="F108">
        <v>1</v>
      </c>
      <c r="G108" s="74">
        <f t="shared" si="3"/>
        <v>57.948</v>
      </c>
      <c r="H108" s="15">
        <v>52.68</v>
      </c>
      <c r="I108" s="15">
        <f t="shared" si="4"/>
        <v>52.68</v>
      </c>
    </row>
    <row r="109" spans="1:9" x14ac:dyDescent="0.25">
      <c r="A109" t="s">
        <v>454</v>
      </c>
      <c r="B109" t="s">
        <v>457</v>
      </c>
      <c r="C109" t="s">
        <v>458</v>
      </c>
      <c r="D109" t="s">
        <v>619</v>
      </c>
      <c r="E109" t="s">
        <v>207</v>
      </c>
      <c r="F109">
        <v>1</v>
      </c>
      <c r="G109" s="74">
        <f t="shared" si="3"/>
        <v>68.331999999999994</v>
      </c>
      <c r="H109" s="15">
        <v>62.12</v>
      </c>
      <c r="I109" s="15">
        <f t="shared" si="4"/>
        <v>62.12</v>
      </c>
    </row>
    <row r="110" spans="1:9" x14ac:dyDescent="0.25">
      <c r="A110" t="s">
        <v>454</v>
      </c>
      <c r="B110" t="s">
        <v>464</v>
      </c>
      <c r="C110" t="s">
        <v>583</v>
      </c>
      <c r="D110" t="s">
        <v>586</v>
      </c>
      <c r="E110" t="s">
        <v>461</v>
      </c>
      <c r="F110">
        <v>1</v>
      </c>
      <c r="G110" s="74">
        <f t="shared" si="3"/>
        <v>47.728999999999999</v>
      </c>
      <c r="H110" s="15">
        <v>43.39</v>
      </c>
      <c r="I110" s="15">
        <f t="shared" si="4"/>
        <v>43.39</v>
      </c>
    </row>
    <row r="111" spans="1:9" x14ac:dyDescent="0.25">
      <c r="A111" t="s">
        <v>454</v>
      </c>
      <c r="B111" t="s">
        <v>459</v>
      </c>
      <c r="C111" t="s">
        <v>460</v>
      </c>
      <c r="D111" t="s">
        <v>581</v>
      </c>
      <c r="E111" t="s">
        <v>461</v>
      </c>
      <c r="F111">
        <v>1</v>
      </c>
      <c r="G111" s="74">
        <f t="shared" si="3"/>
        <v>33.95579</v>
      </c>
      <c r="H111" s="15">
        <v>30.8689</v>
      </c>
      <c r="I111" s="15">
        <f t="shared" si="4"/>
        <v>30.8689</v>
      </c>
    </row>
    <row r="112" spans="1:9" x14ac:dyDescent="0.25">
      <c r="A112" t="s">
        <v>454</v>
      </c>
      <c r="B112" t="s">
        <v>462</v>
      </c>
      <c r="C112" t="s">
        <v>463</v>
      </c>
      <c r="D112" t="s">
        <v>581</v>
      </c>
      <c r="E112" t="s">
        <v>461</v>
      </c>
      <c r="F112">
        <v>3</v>
      </c>
      <c r="G112" s="74">
        <f t="shared" si="3"/>
        <v>24.716999999999999</v>
      </c>
      <c r="H112" s="15">
        <v>7.49</v>
      </c>
      <c r="I112" s="15">
        <f t="shared" si="4"/>
        <v>22.47</v>
      </c>
    </row>
    <row r="113" spans="1:9" x14ac:dyDescent="0.25">
      <c r="A113" t="s">
        <v>485</v>
      </c>
      <c r="B113" t="s">
        <v>486</v>
      </c>
      <c r="C113" t="s">
        <v>487</v>
      </c>
      <c r="D113" t="s">
        <v>587</v>
      </c>
      <c r="E113" t="s">
        <v>207</v>
      </c>
      <c r="F113">
        <v>1</v>
      </c>
      <c r="G113" s="74">
        <f t="shared" si="3"/>
        <v>38.819000000000003</v>
      </c>
      <c r="H113" s="15">
        <v>35.29</v>
      </c>
      <c r="I113" s="15">
        <f t="shared" si="4"/>
        <v>35.29</v>
      </c>
    </row>
    <row r="114" spans="1:9" x14ac:dyDescent="0.25">
      <c r="A114" t="s">
        <v>495</v>
      </c>
      <c r="B114" t="s">
        <v>496</v>
      </c>
      <c r="C114" t="s">
        <v>497</v>
      </c>
      <c r="D114" t="s">
        <v>589</v>
      </c>
      <c r="E114" t="s">
        <v>263</v>
      </c>
      <c r="F114">
        <v>1</v>
      </c>
      <c r="G114" s="74">
        <f t="shared" si="3"/>
        <v>19.968409999999999</v>
      </c>
      <c r="H114" s="15">
        <v>18.153099999999998</v>
      </c>
      <c r="I114" s="15">
        <f t="shared" si="4"/>
        <v>18.153099999999998</v>
      </c>
    </row>
    <row r="115" spans="1:9" x14ac:dyDescent="0.25">
      <c r="A115" t="s">
        <v>485</v>
      </c>
      <c r="B115" t="s">
        <v>488</v>
      </c>
      <c r="C115" t="s">
        <v>633</v>
      </c>
      <c r="D115" t="s">
        <v>593</v>
      </c>
      <c r="E115" t="s">
        <v>207</v>
      </c>
      <c r="F115">
        <v>1</v>
      </c>
      <c r="G115" s="74">
        <f t="shared" si="3"/>
        <v>8.8000000000000007</v>
      </c>
      <c r="H115" s="15">
        <v>8</v>
      </c>
      <c r="I115" s="15">
        <f t="shared" si="4"/>
        <v>8</v>
      </c>
    </row>
    <row r="116" spans="1:9" x14ac:dyDescent="0.25">
      <c r="A116" t="s">
        <v>495</v>
      </c>
      <c r="B116" t="s">
        <v>509</v>
      </c>
      <c r="C116" t="s">
        <v>595</v>
      </c>
      <c r="D116" t="s">
        <v>593</v>
      </c>
      <c r="E116" t="s">
        <v>263</v>
      </c>
      <c r="F116">
        <v>7</v>
      </c>
      <c r="G116" s="74">
        <f t="shared" si="3"/>
        <v>88.935000000000002</v>
      </c>
      <c r="H116" s="15">
        <v>11.55</v>
      </c>
      <c r="I116" s="15">
        <f t="shared" si="4"/>
        <v>80.850000000000009</v>
      </c>
    </row>
    <row r="117" spans="1:9" x14ac:dyDescent="0.25">
      <c r="A117" t="s">
        <v>495</v>
      </c>
      <c r="B117" t="s">
        <v>510</v>
      </c>
      <c r="C117" t="s">
        <v>596</v>
      </c>
      <c r="D117" t="s">
        <v>593</v>
      </c>
      <c r="E117" t="s">
        <v>263</v>
      </c>
      <c r="F117">
        <v>4</v>
      </c>
      <c r="G117" s="74">
        <f t="shared" si="3"/>
        <v>53.46</v>
      </c>
      <c r="H117" s="15">
        <v>12.15</v>
      </c>
      <c r="I117" s="15">
        <f t="shared" si="4"/>
        <v>48.6</v>
      </c>
    </row>
    <row r="118" spans="1:9" x14ac:dyDescent="0.25">
      <c r="C118" t="s">
        <v>648</v>
      </c>
      <c r="D118" t="s">
        <v>593</v>
      </c>
      <c r="F118">
        <v>1</v>
      </c>
      <c r="G118" s="74">
        <f t="shared" si="3"/>
        <v>27.5</v>
      </c>
      <c r="H118" s="15">
        <v>25</v>
      </c>
      <c r="I118" s="15">
        <f t="shared" si="4"/>
        <v>25</v>
      </c>
    </row>
    <row r="119" spans="1:9" x14ac:dyDescent="0.25">
      <c r="C119" t="s">
        <v>590</v>
      </c>
      <c r="D119" t="s">
        <v>591</v>
      </c>
      <c r="E119" t="s">
        <v>207</v>
      </c>
      <c r="F119">
        <v>1</v>
      </c>
      <c r="G119" s="74">
        <f t="shared" si="3"/>
        <v>159.5</v>
      </c>
      <c r="H119" s="15">
        <v>145</v>
      </c>
      <c r="I119" s="15">
        <f t="shared" si="4"/>
        <v>145</v>
      </c>
    </row>
    <row r="120" spans="1:9" x14ac:dyDescent="0.25">
      <c r="A120" t="s">
        <v>454</v>
      </c>
      <c r="B120" t="s">
        <v>465</v>
      </c>
      <c r="C120" t="s">
        <v>466</v>
      </c>
      <c r="D120" t="s">
        <v>588</v>
      </c>
      <c r="E120" t="s">
        <v>461</v>
      </c>
      <c r="F120">
        <v>1</v>
      </c>
      <c r="G120" s="74">
        <f t="shared" si="3"/>
        <v>70.971999999999994</v>
      </c>
      <c r="H120" s="15">
        <v>64.52</v>
      </c>
      <c r="I120" s="15">
        <f t="shared" si="4"/>
        <v>64.52</v>
      </c>
    </row>
    <row r="121" spans="1:9" x14ac:dyDescent="0.25">
      <c r="A121" t="s">
        <v>485</v>
      </c>
      <c r="B121" t="s">
        <v>489</v>
      </c>
      <c r="C121" t="s">
        <v>490</v>
      </c>
      <c r="D121" t="s">
        <v>588</v>
      </c>
      <c r="E121" t="s">
        <v>207</v>
      </c>
      <c r="F121">
        <v>1</v>
      </c>
      <c r="G121" s="74">
        <f t="shared" si="3"/>
        <v>114.312</v>
      </c>
      <c r="H121" s="15">
        <v>103.92</v>
      </c>
      <c r="I121" s="15">
        <f t="shared" si="4"/>
        <v>103.92</v>
      </c>
    </row>
    <row r="122" spans="1:9" x14ac:dyDescent="0.25">
      <c r="A122" t="s">
        <v>485</v>
      </c>
      <c r="B122" t="s">
        <v>491</v>
      </c>
      <c r="C122" t="s">
        <v>492</v>
      </c>
      <c r="D122" t="s">
        <v>588</v>
      </c>
      <c r="E122" t="s">
        <v>207</v>
      </c>
      <c r="F122">
        <v>1</v>
      </c>
      <c r="G122" s="74">
        <f t="shared" si="3"/>
        <v>33.769999999999996</v>
      </c>
      <c r="H122" s="15">
        <v>30.7</v>
      </c>
      <c r="I122" s="15">
        <f t="shared" si="4"/>
        <v>30.7</v>
      </c>
    </row>
    <row r="123" spans="1:9" x14ac:dyDescent="0.25">
      <c r="C123" t="s">
        <v>631</v>
      </c>
      <c r="F123">
        <v>1</v>
      </c>
      <c r="G123" s="74">
        <f t="shared" si="3"/>
        <v>55</v>
      </c>
      <c r="H123" s="15">
        <v>50</v>
      </c>
      <c r="I123" s="15">
        <f t="shared" si="4"/>
        <v>50</v>
      </c>
    </row>
    <row r="124" spans="1:9" x14ac:dyDescent="0.25">
      <c r="A124" t="s">
        <v>454</v>
      </c>
      <c r="B124" t="s">
        <v>467</v>
      </c>
      <c r="C124" t="s">
        <v>468</v>
      </c>
      <c r="D124" t="s">
        <v>592</v>
      </c>
      <c r="E124" t="s">
        <v>469</v>
      </c>
      <c r="F124">
        <v>44</v>
      </c>
      <c r="G124" s="74">
        <f t="shared" si="3"/>
        <v>86.104084</v>
      </c>
      <c r="H124" s="15">
        <v>1.77901</v>
      </c>
      <c r="I124" s="15">
        <f t="shared" si="4"/>
        <v>78.276439999999994</v>
      </c>
    </row>
    <row r="125" spans="1:9" x14ac:dyDescent="0.25">
      <c r="A125" t="s">
        <v>454</v>
      </c>
      <c r="B125" t="s">
        <v>470</v>
      </c>
      <c r="C125" t="s">
        <v>471</v>
      </c>
      <c r="D125" t="s">
        <v>585</v>
      </c>
      <c r="E125" t="s">
        <v>469</v>
      </c>
      <c r="F125">
        <v>12</v>
      </c>
      <c r="G125" s="74">
        <f t="shared" si="3"/>
        <v>33.070751999999999</v>
      </c>
      <c r="H125" s="15">
        <v>2.50536</v>
      </c>
      <c r="I125" s="15">
        <f t="shared" si="4"/>
        <v>30.064320000000002</v>
      </c>
    </row>
    <row r="126" spans="1:9" x14ac:dyDescent="0.25">
      <c r="C126" t="s">
        <v>620</v>
      </c>
      <c r="D126" t="s">
        <v>621</v>
      </c>
      <c r="E126" t="s">
        <v>207</v>
      </c>
      <c r="F126">
        <v>1</v>
      </c>
      <c r="G126" s="74">
        <f t="shared" si="3"/>
        <v>60.5</v>
      </c>
      <c r="H126" s="15">
        <v>55</v>
      </c>
      <c r="I126" s="15">
        <f t="shared" si="4"/>
        <v>55</v>
      </c>
    </row>
    <row r="127" spans="1:9" x14ac:dyDescent="0.25">
      <c r="C127" t="s">
        <v>622</v>
      </c>
      <c r="D127" t="s">
        <v>623</v>
      </c>
      <c r="E127" t="s">
        <v>207</v>
      </c>
      <c r="F127">
        <v>1</v>
      </c>
      <c r="G127" s="74">
        <f t="shared" si="3"/>
        <v>55</v>
      </c>
      <c r="H127" s="15">
        <v>50</v>
      </c>
      <c r="I127" s="15">
        <f t="shared" si="4"/>
        <v>50</v>
      </c>
    </row>
    <row r="128" spans="1:9" x14ac:dyDescent="0.25">
      <c r="C128" t="s">
        <v>629</v>
      </c>
      <c r="D128" t="s">
        <v>627</v>
      </c>
      <c r="E128" t="s">
        <v>207</v>
      </c>
      <c r="F128">
        <v>2</v>
      </c>
      <c r="G128" s="74">
        <f t="shared" si="3"/>
        <v>33</v>
      </c>
      <c r="H128" s="15">
        <v>15</v>
      </c>
      <c r="I128" s="15">
        <f t="shared" si="4"/>
        <v>30</v>
      </c>
    </row>
    <row r="129" spans="1:9" x14ac:dyDescent="0.25">
      <c r="C129" t="s">
        <v>628</v>
      </c>
      <c r="D129" t="s">
        <v>627</v>
      </c>
      <c r="E129" t="s">
        <v>207</v>
      </c>
      <c r="F129">
        <v>1</v>
      </c>
      <c r="G129" s="74">
        <f t="shared" si="3"/>
        <v>26.4</v>
      </c>
      <c r="H129" s="15">
        <v>24</v>
      </c>
      <c r="I129" s="15">
        <f t="shared" si="4"/>
        <v>24</v>
      </c>
    </row>
    <row r="130" spans="1:9" x14ac:dyDescent="0.25">
      <c r="A130" t="s">
        <v>454</v>
      </c>
      <c r="B130" t="s">
        <v>479</v>
      </c>
      <c r="C130" t="s">
        <v>480</v>
      </c>
      <c r="D130" t="s">
        <v>627</v>
      </c>
      <c r="E130" t="s">
        <v>461</v>
      </c>
      <c r="F130">
        <v>2</v>
      </c>
      <c r="G130" s="74">
        <f t="shared" si="3"/>
        <v>9.35</v>
      </c>
      <c r="H130" s="15">
        <v>4.25</v>
      </c>
      <c r="I130" s="15">
        <f t="shared" si="4"/>
        <v>8.5</v>
      </c>
    </row>
    <row r="131" spans="1:9" x14ac:dyDescent="0.25">
      <c r="A131" t="s">
        <v>485</v>
      </c>
      <c r="B131" t="s">
        <v>493</v>
      </c>
      <c r="C131" t="s">
        <v>494</v>
      </c>
      <c r="D131" t="s">
        <v>627</v>
      </c>
      <c r="E131" t="s">
        <v>263</v>
      </c>
      <c r="F131">
        <v>2</v>
      </c>
      <c r="G131" s="74">
        <f t="shared" si="3"/>
        <v>7.15</v>
      </c>
      <c r="H131" s="15">
        <v>3.25</v>
      </c>
      <c r="I131" s="15">
        <f t="shared" si="4"/>
        <v>6.5</v>
      </c>
    </row>
    <row r="132" spans="1:9" x14ac:dyDescent="0.25">
      <c r="A132" t="s">
        <v>598</v>
      </c>
      <c r="B132" t="s">
        <v>599</v>
      </c>
      <c r="C132" t="s">
        <v>600</v>
      </c>
      <c r="D132" t="s">
        <v>594</v>
      </c>
      <c r="E132" t="s">
        <v>263</v>
      </c>
      <c r="F132">
        <v>1</v>
      </c>
      <c r="G132" s="74">
        <f t="shared" si="3"/>
        <v>28.952000000000002</v>
      </c>
      <c r="H132">
        <v>26.32</v>
      </c>
      <c r="I132" s="15">
        <f t="shared" si="4"/>
        <v>26.32</v>
      </c>
    </row>
    <row r="133" spans="1:9" x14ac:dyDescent="0.25">
      <c r="A133" t="s">
        <v>495</v>
      </c>
      <c r="B133" t="s">
        <v>498</v>
      </c>
      <c r="C133" t="s">
        <v>632</v>
      </c>
      <c r="D133" t="s">
        <v>594</v>
      </c>
      <c r="E133" t="s">
        <v>263</v>
      </c>
      <c r="F133">
        <v>1</v>
      </c>
      <c r="G133" s="74">
        <f t="shared" si="3"/>
        <v>4.4000000000000004</v>
      </c>
      <c r="H133" s="15">
        <v>4</v>
      </c>
      <c r="I133" s="15">
        <f t="shared" si="4"/>
        <v>4</v>
      </c>
    </row>
    <row r="134" spans="1:9" x14ac:dyDescent="0.25">
      <c r="A134" t="s">
        <v>495</v>
      </c>
      <c r="B134" t="s">
        <v>499</v>
      </c>
      <c r="C134" t="s">
        <v>500</v>
      </c>
      <c r="D134" t="s">
        <v>594</v>
      </c>
      <c r="E134" t="s">
        <v>263</v>
      </c>
      <c r="F134">
        <v>1</v>
      </c>
      <c r="G134" s="74">
        <f t="shared" ref="G134:G168" si="5">I134+I134*$H$68</f>
        <v>43.339999999999996</v>
      </c>
      <c r="H134" s="15">
        <v>39.4</v>
      </c>
      <c r="I134" s="15">
        <f t="shared" ref="I134:I165" si="6">F134*H134</f>
        <v>39.4</v>
      </c>
    </row>
    <row r="135" spans="1:9" x14ac:dyDescent="0.25">
      <c r="C135" t="s">
        <v>601</v>
      </c>
      <c r="D135" t="s">
        <v>594</v>
      </c>
      <c r="E135" t="s">
        <v>207</v>
      </c>
      <c r="F135">
        <v>1</v>
      </c>
      <c r="G135" s="74">
        <f t="shared" si="5"/>
        <v>16.5</v>
      </c>
      <c r="H135" s="15">
        <v>15</v>
      </c>
      <c r="I135" s="15">
        <f t="shared" si="6"/>
        <v>15</v>
      </c>
    </row>
    <row r="136" spans="1:9" x14ac:dyDescent="0.25">
      <c r="A136" t="s">
        <v>495</v>
      </c>
      <c r="B136" t="s">
        <v>503</v>
      </c>
      <c r="C136" t="s">
        <v>504</v>
      </c>
      <c r="D136" t="s">
        <v>597</v>
      </c>
      <c r="E136" t="s">
        <v>263</v>
      </c>
      <c r="F136">
        <v>1</v>
      </c>
      <c r="G136" s="74">
        <f t="shared" si="5"/>
        <v>39.170999999999999</v>
      </c>
      <c r="H136" s="15">
        <v>35.61</v>
      </c>
      <c r="I136" s="15">
        <f t="shared" si="6"/>
        <v>35.61</v>
      </c>
    </row>
    <row r="137" spans="1:9" x14ac:dyDescent="0.25">
      <c r="A137" t="s">
        <v>495</v>
      </c>
      <c r="B137" t="s">
        <v>507</v>
      </c>
      <c r="C137" t="s">
        <v>508</v>
      </c>
      <c r="D137" t="s">
        <v>597</v>
      </c>
      <c r="E137" t="s">
        <v>263</v>
      </c>
      <c r="F137">
        <v>1</v>
      </c>
      <c r="G137" s="74">
        <f t="shared" si="5"/>
        <v>53.713000000000001</v>
      </c>
      <c r="H137" s="15">
        <v>48.83</v>
      </c>
      <c r="I137" s="15">
        <f t="shared" si="6"/>
        <v>48.83</v>
      </c>
    </row>
    <row r="138" spans="1:9" x14ac:dyDescent="0.25">
      <c r="A138" t="s">
        <v>495</v>
      </c>
      <c r="B138" t="s">
        <v>511</v>
      </c>
      <c r="C138" t="s">
        <v>512</v>
      </c>
      <c r="D138" t="s">
        <v>602</v>
      </c>
      <c r="E138" t="s">
        <v>263</v>
      </c>
      <c r="F138">
        <v>1</v>
      </c>
      <c r="G138" s="74">
        <f t="shared" si="5"/>
        <v>51.424999999999997</v>
      </c>
      <c r="H138" s="15">
        <v>46.75</v>
      </c>
      <c r="I138" s="15">
        <f t="shared" si="6"/>
        <v>46.75</v>
      </c>
    </row>
    <row r="139" spans="1:9" x14ac:dyDescent="0.25">
      <c r="A139" t="s">
        <v>513</v>
      </c>
      <c r="B139" t="s">
        <v>216</v>
      </c>
      <c r="C139" t="s">
        <v>514</v>
      </c>
      <c r="D139" t="s">
        <v>602</v>
      </c>
      <c r="E139" t="s">
        <v>263</v>
      </c>
      <c r="F139">
        <v>2</v>
      </c>
      <c r="G139" s="74">
        <f t="shared" si="5"/>
        <v>82.39</v>
      </c>
      <c r="H139" s="15">
        <v>37.450000000000003</v>
      </c>
      <c r="I139" s="15">
        <f t="shared" si="6"/>
        <v>74.900000000000006</v>
      </c>
    </row>
    <row r="140" spans="1:9" x14ac:dyDescent="0.25">
      <c r="B140" t="s">
        <v>608</v>
      </c>
      <c r="C140" t="s">
        <v>607</v>
      </c>
      <c r="D140" t="s">
        <v>610</v>
      </c>
      <c r="E140" t="s">
        <v>207</v>
      </c>
      <c r="F140">
        <v>1</v>
      </c>
      <c r="G140" s="74">
        <f t="shared" si="5"/>
        <v>14.3</v>
      </c>
      <c r="H140" s="15">
        <v>13</v>
      </c>
      <c r="I140" s="15">
        <f t="shared" si="6"/>
        <v>13</v>
      </c>
    </row>
    <row r="141" spans="1:9" x14ac:dyDescent="0.25">
      <c r="B141" t="s">
        <v>605</v>
      </c>
      <c r="C141" t="s">
        <v>609</v>
      </c>
      <c r="D141" t="s">
        <v>610</v>
      </c>
      <c r="E141" t="s">
        <v>611</v>
      </c>
      <c r="F141">
        <v>1</v>
      </c>
      <c r="G141" s="74">
        <f t="shared" si="5"/>
        <v>58.3</v>
      </c>
      <c r="H141" s="15">
        <v>53</v>
      </c>
      <c r="I141" s="15">
        <f t="shared" si="6"/>
        <v>53</v>
      </c>
    </row>
    <row r="142" spans="1:9" x14ac:dyDescent="0.25">
      <c r="A142" t="s">
        <v>561</v>
      </c>
      <c r="B142" t="s">
        <v>564</v>
      </c>
      <c r="C142" t="s">
        <v>565</v>
      </c>
      <c r="D142" t="s">
        <v>606</v>
      </c>
      <c r="E142" t="s">
        <v>207</v>
      </c>
      <c r="F142">
        <v>1</v>
      </c>
      <c r="G142" s="74">
        <f t="shared" si="5"/>
        <v>1.837</v>
      </c>
      <c r="H142" s="15">
        <v>1.67</v>
      </c>
      <c r="I142" s="15">
        <f t="shared" si="6"/>
        <v>1.67</v>
      </c>
    </row>
    <row r="143" spans="1:9" x14ac:dyDescent="0.25">
      <c r="B143" t="s">
        <v>568</v>
      </c>
      <c r="C143" t="s">
        <v>569</v>
      </c>
      <c r="D143" t="s">
        <v>606</v>
      </c>
      <c r="E143" t="s">
        <v>207</v>
      </c>
      <c r="F143">
        <v>1</v>
      </c>
      <c r="G143" s="74">
        <f t="shared" si="5"/>
        <v>7.3216000000000001</v>
      </c>
      <c r="H143" s="15">
        <v>6.6559999999999997</v>
      </c>
      <c r="I143" s="15">
        <f t="shared" si="6"/>
        <v>6.6559999999999997</v>
      </c>
    </row>
    <row r="144" spans="1:9" x14ac:dyDescent="0.25">
      <c r="B144" t="s">
        <v>570</v>
      </c>
      <c r="C144" t="s">
        <v>571</v>
      </c>
      <c r="D144" t="s">
        <v>606</v>
      </c>
      <c r="E144" t="s">
        <v>207</v>
      </c>
      <c r="F144">
        <v>4</v>
      </c>
      <c r="G144" s="74">
        <f t="shared" si="5"/>
        <v>21.119999999999997</v>
      </c>
      <c r="H144" s="15">
        <v>4.8</v>
      </c>
      <c r="I144" s="15">
        <f t="shared" si="6"/>
        <v>19.2</v>
      </c>
    </row>
    <row r="145" spans="1:9" x14ac:dyDescent="0.25">
      <c r="B145" t="s">
        <v>572</v>
      </c>
      <c r="C145" t="s">
        <v>573</v>
      </c>
      <c r="D145" t="s">
        <v>606</v>
      </c>
      <c r="E145" t="s">
        <v>207</v>
      </c>
      <c r="F145">
        <v>1</v>
      </c>
      <c r="G145" s="74">
        <f t="shared" si="5"/>
        <v>3.5750000000000002</v>
      </c>
      <c r="H145" s="15">
        <v>3.25</v>
      </c>
      <c r="I145" s="15">
        <f t="shared" si="6"/>
        <v>3.25</v>
      </c>
    </row>
    <row r="146" spans="1:9" x14ac:dyDescent="0.25">
      <c r="B146" t="s">
        <v>574</v>
      </c>
      <c r="C146" t="s">
        <v>575</v>
      </c>
      <c r="D146" t="s">
        <v>606</v>
      </c>
      <c r="E146" t="s">
        <v>207</v>
      </c>
      <c r="F146">
        <v>1</v>
      </c>
      <c r="G146" s="74">
        <f t="shared" si="5"/>
        <v>4.6749999999999998</v>
      </c>
      <c r="H146" s="15">
        <v>4.25</v>
      </c>
      <c r="I146" s="15">
        <f t="shared" si="6"/>
        <v>4.25</v>
      </c>
    </row>
    <row r="147" spans="1:9" x14ac:dyDescent="0.25">
      <c r="C147" t="s">
        <v>626</v>
      </c>
      <c r="D147" t="s">
        <v>606</v>
      </c>
      <c r="E147" t="s">
        <v>611</v>
      </c>
      <c r="F147">
        <v>1</v>
      </c>
      <c r="G147" s="74">
        <f t="shared" si="5"/>
        <v>27.5</v>
      </c>
      <c r="H147" s="15">
        <v>25</v>
      </c>
      <c r="I147" s="15">
        <f t="shared" si="6"/>
        <v>25</v>
      </c>
    </row>
    <row r="148" spans="1:9" x14ac:dyDescent="0.25">
      <c r="C148" t="s">
        <v>630</v>
      </c>
      <c r="E148" t="s">
        <v>207</v>
      </c>
      <c r="F148">
        <v>2</v>
      </c>
      <c r="G148" s="74">
        <f t="shared" si="5"/>
        <v>26.4</v>
      </c>
      <c r="H148" s="15">
        <v>12</v>
      </c>
      <c r="I148" s="15">
        <f t="shared" si="6"/>
        <v>24</v>
      </c>
    </row>
    <row r="149" spans="1:9" x14ac:dyDescent="0.25">
      <c r="A149" t="s">
        <v>513</v>
      </c>
      <c r="B149" t="s">
        <v>515</v>
      </c>
      <c r="C149" t="s">
        <v>516</v>
      </c>
      <c r="D149" t="s">
        <v>592</v>
      </c>
      <c r="E149" t="s">
        <v>403</v>
      </c>
      <c r="F149">
        <v>27</v>
      </c>
      <c r="G149" s="74">
        <f t="shared" si="5"/>
        <v>48.433572000000005</v>
      </c>
      <c r="H149" s="15">
        <v>1.63076</v>
      </c>
      <c r="I149" s="15">
        <f t="shared" si="6"/>
        <v>44.030520000000003</v>
      </c>
    </row>
    <row r="150" spans="1:9" x14ac:dyDescent="0.25">
      <c r="A150" t="s">
        <v>513</v>
      </c>
      <c r="B150" t="s">
        <v>447</v>
      </c>
      <c r="C150" t="s">
        <v>517</v>
      </c>
      <c r="D150" t="s">
        <v>592</v>
      </c>
      <c r="E150" t="s">
        <v>403</v>
      </c>
      <c r="F150">
        <v>30</v>
      </c>
      <c r="G150" s="74">
        <f t="shared" si="5"/>
        <v>19.291139999999999</v>
      </c>
      <c r="H150" s="15">
        <v>0.58457999999999999</v>
      </c>
      <c r="I150" s="15">
        <f t="shared" si="6"/>
        <v>17.537399999999998</v>
      </c>
    </row>
    <row r="151" spans="1:9" x14ac:dyDescent="0.25">
      <c r="A151" t="s">
        <v>513</v>
      </c>
      <c r="B151" t="s">
        <v>518</v>
      </c>
      <c r="C151" t="s">
        <v>519</v>
      </c>
      <c r="D151" t="s">
        <v>592</v>
      </c>
      <c r="E151" t="s">
        <v>403</v>
      </c>
      <c r="F151">
        <v>10</v>
      </c>
      <c r="G151" s="74">
        <f t="shared" si="5"/>
        <v>8.0121800000000007</v>
      </c>
      <c r="H151" s="15">
        <v>0.72838000000000003</v>
      </c>
      <c r="I151" s="15">
        <f t="shared" si="6"/>
        <v>7.2838000000000003</v>
      </c>
    </row>
    <row r="152" spans="1:9" x14ac:dyDescent="0.25">
      <c r="A152" t="s">
        <v>513</v>
      </c>
      <c r="B152" t="s">
        <v>208</v>
      </c>
      <c r="C152" t="s">
        <v>520</v>
      </c>
      <c r="D152" t="s">
        <v>592</v>
      </c>
      <c r="E152" t="s">
        <v>403</v>
      </c>
      <c r="F152">
        <v>10</v>
      </c>
      <c r="G152" s="74">
        <f t="shared" si="5"/>
        <v>11.95205</v>
      </c>
      <c r="H152" s="15">
        <v>1.0865499999999999</v>
      </c>
      <c r="I152" s="15">
        <f t="shared" si="6"/>
        <v>10.865499999999999</v>
      </c>
    </row>
    <row r="153" spans="1:9" x14ac:dyDescent="0.25">
      <c r="A153" t="s">
        <v>557</v>
      </c>
      <c r="B153" t="s">
        <v>274</v>
      </c>
      <c r="C153" t="s">
        <v>558</v>
      </c>
      <c r="D153" t="s">
        <v>603</v>
      </c>
      <c r="E153" t="s">
        <v>207</v>
      </c>
      <c r="F153">
        <v>1</v>
      </c>
      <c r="G153" s="74">
        <f t="shared" si="5"/>
        <v>28.974</v>
      </c>
      <c r="H153" s="15">
        <v>26.34</v>
      </c>
      <c r="I153" s="15">
        <f t="shared" si="6"/>
        <v>26.34</v>
      </c>
    </row>
    <row r="154" spans="1:9" x14ac:dyDescent="0.25">
      <c r="A154" t="s">
        <v>561</v>
      </c>
      <c r="B154" t="s">
        <v>493</v>
      </c>
      <c r="C154" t="s">
        <v>562</v>
      </c>
      <c r="D154" t="s">
        <v>603</v>
      </c>
      <c r="E154" t="s">
        <v>207</v>
      </c>
      <c r="F154">
        <v>3</v>
      </c>
      <c r="G154" s="74">
        <f t="shared" si="5"/>
        <v>10.725</v>
      </c>
      <c r="H154" s="15">
        <v>3.25</v>
      </c>
      <c r="I154" s="15">
        <f t="shared" si="6"/>
        <v>9.75</v>
      </c>
    </row>
    <row r="155" spans="1:9" x14ac:dyDescent="0.25">
      <c r="A155" t="s">
        <v>561</v>
      </c>
      <c r="B155" t="s">
        <v>479</v>
      </c>
      <c r="C155" t="s">
        <v>563</v>
      </c>
      <c r="D155" t="s">
        <v>603</v>
      </c>
      <c r="E155" t="s">
        <v>207</v>
      </c>
      <c r="F155">
        <v>2</v>
      </c>
      <c r="G155" s="74">
        <f t="shared" si="5"/>
        <v>8.6020000000000003</v>
      </c>
      <c r="H155" s="15">
        <v>3.91</v>
      </c>
      <c r="I155" s="15">
        <f t="shared" si="6"/>
        <v>7.82</v>
      </c>
    </row>
    <row r="156" spans="1:9" x14ac:dyDescent="0.25">
      <c r="A156" t="s">
        <v>557</v>
      </c>
      <c r="B156" t="s">
        <v>559</v>
      </c>
      <c r="C156" t="s">
        <v>560</v>
      </c>
      <c r="D156" t="s">
        <v>603</v>
      </c>
      <c r="E156" t="s">
        <v>207</v>
      </c>
      <c r="F156">
        <v>1</v>
      </c>
      <c r="G156" s="74">
        <f t="shared" si="5"/>
        <v>50.302999999999997</v>
      </c>
      <c r="H156" s="15">
        <v>45.73</v>
      </c>
      <c r="I156" s="15">
        <f t="shared" si="6"/>
        <v>45.73</v>
      </c>
    </row>
    <row r="157" spans="1:9" x14ac:dyDescent="0.25">
      <c r="B157" t="s">
        <v>605</v>
      </c>
      <c r="C157" t="s">
        <v>604</v>
      </c>
      <c r="D157" t="s">
        <v>603</v>
      </c>
      <c r="E157" t="s">
        <v>207</v>
      </c>
      <c r="F157">
        <v>2</v>
      </c>
      <c r="G157" s="74">
        <f t="shared" si="5"/>
        <v>13.2</v>
      </c>
      <c r="H157" s="15">
        <v>6</v>
      </c>
      <c r="I157" s="15">
        <f t="shared" si="6"/>
        <v>12</v>
      </c>
    </row>
    <row r="158" spans="1:9" x14ac:dyDescent="0.25">
      <c r="C158" t="s">
        <v>612</v>
      </c>
      <c r="D158" t="s">
        <v>603</v>
      </c>
      <c r="E158" t="s">
        <v>207</v>
      </c>
      <c r="F158">
        <v>1</v>
      </c>
      <c r="G158" s="74">
        <f t="shared" si="5"/>
        <v>12.1</v>
      </c>
      <c r="H158" s="15">
        <v>11</v>
      </c>
      <c r="I158" s="15">
        <f t="shared" si="6"/>
        <v>11</v>
      </c>
    </row>
    <row r="159" spans="1:9" x14ac:dyDescent="0.25">
      <c r="C159" t="s">
        <v>613</v>
      </c>
      <c r="D159" t="s">
        <v>603</v>
      </c>
      <c r="E159" t="s">
        <v>207</v>
      </c>
      <c r="F159">
        <v>3</v>
      </c>
      <c r="G159" s="74">
        <f t="shared" si="5"/>
        <v>4.95</v>
      </c>
      <c r="H159" s="15">
        <v>1.5</v>
      </c>
      <c r="I159" s="15">
        <f t="shared" si="6"/>
        <v>4.5</v>
      </c>
    </row>
    <row r="160" spans="1:9" x14ac:dyDescent="0.25">
      <c r="C160" t="s">
        <v>614</v>
      </c>
      <c r="D160" t="s">
        <v>603</v>
      </c>
      <c r="E160" t="s">
        <v>207</v>
      </c>
      <c r="F160">
        <v>3</v>
      </c>
      <c r="G160" s="74">
        <f t="shared" si="5"/>
        <v>6.6</v>
      </c>
      <c r="H160" s="15">
        <v>2</v>
      </c>
      <c r="I160" s="15">
        <f t="shared" si="6"/>
        <v>6</v>
      </c>
    </row>
    <row r="161" spans="1:12" x14ac:dyDescent="0.25">
      <c r="C161" t="s">
        <v>615</v>
      </c>
      <c r="D161" t="s">
        <v>603</v>
      </c>
      <c r="E161" t="s">
        <v>207</v>
      </c>
      <c r="F161">
        <v>2</v>
      </c>
      <c r="G161" s="74">
        <f t="shared" si="5"/>
        <v>2.6399999999999997</v>
      </c>
      <c r="H161" s="15">
        <v>1.2</v>
      </c>
      <c r="I161" s="15">
        <f t="shared" si="6"/>
        <v>2.4</v>
      </c>
    </row>
    <row r="162" spans="1:12" x14ac:dyDescent="0.25">
      <c r="C162" t="s">
        <v>616</v>
      </c>
      <c r="D162" t="s">
        <v>603</v>
      </c>
      <c r="E162" t="s">
        <v>207</v>
      </c>
      <c r="F162">
        <v>1</v>
      </c>
      <c r="G162" s="74">
        <f t="shared" si="5"/>
        <v>3.3</v>
      </c>
      <c r="H162" s="15">
        <v>3</v>
      </c>
      <c r="I162" s="15">
        <f t="shared" si="6"/>
        <v>3</v>
      </c>
    </row>
    <row r="163" spans="1:12" x14ac:dyDescent="0.25">
      <c r="A163" t="s">
        <v>561</v>
      </c>
      <c r="B163" t="s">
        <v>566</v>
      </c>
      <c r="C163" t="s">
        <v>567</v>
      </c>
      <c r="D163" t="s">
        <v>617</v>
      </c>
      <c r="E163" t="s">
        <v>207</v>
      </c>
      <c r="F163">
        <v>3</v>
      </c>
      <c r="G163" s="74">
        <f t="shared" si="5"/>
        <v>34.748999999999995</v>
      </c>
      <c r="H163" s="15">
        <v>10.53</v>
      </c>
      <c r="I163" s="15">
        <f t="shared" si="6"/>
        <v>31.589999999999996</v>
      </c>
    </row>
    <row r="164" spans="1:12" x14ac:dyDescent="0.25">
      <c r="C164" t="s">
        <v>625</v>
      </c>
      <c r="D164" t="s">
        <v>617</v>
      </c>
      <c r="E164" t="s">
        <v>77</v>
      </c>
      <c r="F164">
        <v>1</v>
      </c>
      <c r="G164" s="74">
        <f t="shared" si="5"/>
        <v>27.5</v>
      </c>
      <c r="H164" s="15">
        <v>25</v>
      </c>
      <c r="I164" s="15">
        <f t="shared" si="6"/>
        <v>25</v>
      </c>
    </row>
    <row r="165" spans="1:12" x14ac:dyDescent="0.25">
      <c r="A165" t="s">
        <v>542</v>
      </c>
      <c r="B165" t="s">
        <v>549</v>
      </c>
      <c r="C165" t="s">
        <v>550</v>
      </c>
      <c r="D165" t="s">
        <v>645</v>
      </c>
      <c r="E165" t="s">
        <v>207</v>
      </c>
      <c r="F165">
        <v>2</v>
      </c>
      <c r="G165" s="74">
        <f t="shared" si="5"/>
        <v>12.76</v>
      </c>
      <c r="H165" s="15">
        <v>5.8</v>
      </c>
      <c r="I165" s="15">
        <f t="shared" si="6"/>
        <v>11.6</v>
      </c>
    </row>
    <row r="166" spans="1:12" x14ac:dyDescent="0.25">
      <c r="A166" t="s">
        <v>542</v>
      </c>
      <c r="B166" t="s">
        <v>551</v>
      </c>
      <c r="C166" t="s">
        <v>552</v>
      </c>
      <c r="D166" t="s">
        <v>646</v>
      </c>
      <c r="E166" t="s">
        <v>207</v>
      </c>
      <c r="F166">
        <v>5</v>
      </c>
      <c r="G166" s="74">
        <f t="shared" si="5"/>
        <v>9.9550000000000001</v>
      </c>
      <c r="H166" s="15">
        <v>1.81</v>
      </c>
      <c r="I166" s="15">
        <f t="shared" ref="I166:I168" si="7">F166*H166</f>
        <v>9.0500000000000007</v>
      </c>
    </row>
    <row r="167" spans="1:12" x14ac:dyDescent="0.25">
      <c r="A167" t="s">
        <v>495</v>
      </c>
      <c r="B167" t="s">
        <v>501</v>
      </c>
      <c r="C167" t="s">
        <v>502</v>
      </c>
      <c r="D167" t="s">
        <v>646</v>
      </c>
      <c r="E167" t="s">
        <v>263</v>
      </c>
      <c r="F167">
        <v>1</v>
      </c>
      <c r="G167" s="74">
        <f t="shared" si="5"/>
        <v>39.170999999999999</v>
      </c>
      <c r="H167" s="15">
        <v>35.61</v>
      </c>
      <c r="I167" s="15">
        <f t="shared" si="7"/>
        <v>35.61</v>
      </c>
    </row>
    <row r="168" spans="1:12" x14ac:dyDescent="0.25">
      <c r="A168" t="s">
        <v>495</v>
      </c>
      <c r="B168" t="s">
        <v>505</v>
      </c>
      <c r="C168" t="s">
        <v>506</v>
      </c>
      <c r="D168" t="s">
        <v>646</v>
      </c>
      <c r="E168" t="s">
        <v>263</v>
      </c>
      <c r="F168">
        <v>1</v>
      </c>
      <c r="G168" s="74">
        <f t="shared" si="5"/>
        <v>84.776999999999987</v>
      </c>
      <c r="H168" s="15">
        <v>77.069999999999993</v>
      </c>
      <c r="I168" s="15">
        <f t="shared" si="7"/>
        <v>77.069999999999993</v>
      </c>
    </row>
    <row r="169" spans="1:12" x14ac:dyDescent="0.25">
      <c r="A169" s="111"/>
      <c r="B169" s="111"/>
      <c r="C169" s="111" t="s">
        <v>46</v>
      </c>
      <c r="D169" s="111"/>
      <c r="E169" s="111"/>
      <c r="F169" s="111"/>
      <c r="G169" s="114">
        <f>SUM(G70:G168)</f>
        <v>4344.1121350000021</v>
      </c>
      <c r="H169" s="112"/>
      <c r="I169" s="112">
        <f>SUM(I70:I168)</f>
        <v>3949.1928500000008</v>
      </c>
      <c r="J169" s="111"/>
      <c r="K169" s="111"/>
      <c r="L169" s="111"/>
    </row>
    <row r="170" spans="1:12" x14ac:dyDescent="0.25">
      <c r="B170" t="s">
        <v>656</v>
      </c>
      <c r="H170" s="15"/>
      <c r="I170" s="15"/>
      <c r="J170" s="74"/>
    </row>
    <row r="171" spans="1:12" x14ac:dyDescent="0.25">
      <c r="B171" t="s">
        <v>662</v>
      </c>
      <c r="C171" t="s">
        <v>663</v>
      </c>
      <c r="D171">
        <v>2</v>
      </c>
      <c r="H171" s="15"/>
      <c r="I171" s="15"/>
      <c r="J171" s="74"/>
    </row>
    <row r="172" spans="1:12" x14ac:dyDescent="0.25">
      <c r="B172" t="s">
        <v>400</v>
      </c>
      <c r="C172" t="s">
        <v>664</v>
      </c>
      <c r="D172">
        <v>3</v>
      </c>
      <c r="H172" s="15"/>
      <c r="I172" s="15"/>
      <c r="J172" s="74"/>
    </row>
    <row r="173" spans="1:12" x14ac:dyDescent="0.25">
      <c r="B173" t="s">
        <v>438</v>
      </c>
      <c r="C173" t="s">
        <v>665</v>
      </c>
      <c r="D173">
        <v>9</v>
      </c>
      <c r="H173" s="15"/>
      <c r="I173" s="15"/>
      <c r="J173" s="74"/>
    </row>
    <row r="174" spans="1:12" x14ac:dyDescent="0.25">
      <c r="B174" t="s">
        <v>446</v>
      </c>
      <c r="C174" t="s">
        <v>665</v>
      </c>
      <c r="D174">
        <v>8.5</v>
      </c>
      <c r="H174" s="15"/>
      <c r="I174" s="15"/>
      <c r="J174" s="74"/>
    </row>
    <row r="175" spans="1:12" x14ac:dyDescent="0.25">
      <c r="B175" t="s">
        <v>666</v>
      </c>
      <c r="C175" t="s">
        <v>667</v>
      </c>
      <c r="D175">
        <v>8</v>
      </c>
      <c r="H175" s="15"/>
      <c r="I175" s="15"/>
      <c r="J175" s="74"/>
    </row>
    <row r="176" spans="1:12" x14ac:dyDescent="0.25">
      <c r="B176" t="s">
        <v>451</v>
      </c>
      <c r="C176" t="s">
        <v>668</v>
      </c>
      <c r="D176">
        <v>10</v>
      </c>
      <c r="H176" s="15"/>
      <c r="I176" s="15"/>
      <c r="J176" s="74"/>
    </row>
    <row r="177" spans="2:10" x14ac:dyDescent="0.25">
      <c r="B177" t="s">
        <v>454</v>
      </c>
      <c r="C177" t="s">
        <v>669</v>
      </c>
      <c r="D177">
        <v>8.5</v>
      </c>
      <c r="H177" s="15"/>
      <c r="I177" s="15"/>
      <c r="J177" s="74"/>
    </row>
    <row r="178" spans="2:10" x14ac:dyDescent="0.25">
      <c r="B178" t="s">
        <v>670</v>
      </c>
      <c r="C178" t="s">
        <v>671</v>
      </c>
      <c r="D178">
        <v>7</v>
      </c>
      <c r="H178" s="15"/>
      <c r="I178" s="15"/>
      <c r="J178" s="74"/>
    </row>
    <row r="179" spans="2:10" x14ac:dyDescent="0.25">
      <c r="B179" t="s">
        <v>495</v>
      </c>
      <c r="C179" t="s">
        <v>671</v>
      </c>
      <c r="D179">
        <v>7</v>
      </c>
      <c r="H179" s="15"/>
      <c r="I179" s="15"/>
      <c r="J179" s="74"/>
    </row>
    <row r="180" spans="2:10" x14ac:dyDescent="0.25">
      <c r="B180" t="s">
        <v>672</v>
      </c>
      <c r="C180" t="s">
        <v>673</v>
      </c>
      <c r="D180">
        <v>8</v>
      </c>
      <c r="H180" s="15"/>
      <c r="I180" s="15"/>
      <c r="J180" s="74"/>
    </row>
    <row r="181" spans="2:10" x14ac:dyDescent="0.25">
      <c r="B181" t="s">
        <v>705</v>
      </c>
      <c r="C181" t="s">
        <v>602</v>
      </c>
      <c r="D181">
        <v>3</v>
      </c>
      <c r="H181" s="15"/>
      <c r="I181" s="15"/>
      <c r="J181" s="74"/>
    </row>
    <row r="182" spans="2:10" x14ac:dyDescent="0.25">
      <c r="B182" t="s">
        <v>513</v>
      </c>
      <c r="C182" t="s">
        <v>674</v>
      </c>
      <c r="D182">
        <v>4</v>
      </c>
      <c r="H182" s="15"/>
      <c r="I182" s="15"/>
      <c r="J182" s="74"/>
    </row>
    <row r="183" spans="2:10" x14ac:dyDescent="0.25">
      <c r="B183" t="s">
        <v>675</v>
      </c>
      <c r="C183" t="s">
        <v>676</v>
      </c>
      <c r="D183">
        <v>8</v>
      </c>
      <c r="H183" s="15"/>
      <c r="I183" s="15"/>
      <c r="J183" s="74"/>
    </row>
    <row r="184" spans="2:10" x14ac:dyDescent="0.25">
      <c r="B184" t="s">
        <v>524</v>
      </c>
      <c r="C184" t="s">
        <v>677</v>
      </c>
      <c r="D184">
        <v>4</v>
      </c>
      <c r="H184" s="15"/>
      <c r="I184" s="15"/>
      <c r="J184" s="74"/>
    </row>
    <row r="185" spans="2:10" x14ac:dyDescent="0.25">
      <c r="B185" t="s">
        <v>678</v>
      </c>
      <c r="C185" t="s">
        <v>679</v>
      </c>
      <c r="D185">
        <v>6</v>
      </c>
      <c r="H185" s="15"/>
      <c r="I185" s="15"/>
      <c r="J185" s="74"/>
    </row>
    <row r="186" spans="2:10" x14ac:dyDescent="0.25">
      <c r="B186" t="s">
        <v>653</v>
      </c>
      <c r="C186" t="s">
        <v>680</v>
      </c>
      <c r="D186">
        <v>6</v>
      </c>
      <c r="H186" s="15"/>
      <c r="I186" s="15"/>
      <c r="J186" s="74"/>
    </row>
    <row r="187" spans="2:10" x14ac:dyDescent="0.25">
      <c r="B187" t="s">
        <v>681</v>
      </c>
      <c r="C187" t="s">
        <v>682</v>
      </c>
      <c r="D187">
        <v>4</v>
      </c>
      <c r="H187" s="15"/>
      <c r="I187" s="15"/>
      <c r="J187" s="74"/>
    </row>
    <row r="188" spans="2:10" x14ac:dyDescent="0.25">
      <c r="B188" t="s">
        <v>683</v>
      </c>
      <c r="C188" t="s">
        <v>684</v>
      </c>
      <c r="D188">
        <v>5</v>
      </c>
      <c r="H188" s="15"/>
      <c r="I188" s="15"/>
      <c r="J188" s="74"/>
    </row>
    <row r="189" spans="2:10" x14ac:dyDescent="0.25">
      <c r="B189" t="s">
        <v>561</v>
      </c>
      <c r="C189" t="s">
        <v>685</v>
      </c>
      <c r="D189">
        <v>6</v>
      </c>
      <c r="H189" s="15"/>
      <c r="I189" s="15"/>
      <c r="J189" s="74"/>
    </row>
    <row r="190" spans="2:10" x14ac:dyDescent="0.25">
      <c r="B190" t="s">
        <v>686</v>
      </c>
      <c r="C190" t="s">
        <v>687</v>
      </c>
      <c r="D190" s="8">
        <v>2</v>
      </c>
      <c r="H190" s="15"/>
      <c r="I190" s="15"/>
      <c r="J190" s="74"/>
    </row>
    <row r="191" spans="2:10" x14ac:dyDescent="0.25">
      <c r="H191" s="15"/>
      <c r="I191" s="15"/>
      <c r="J191" s="74"/>
    </row>
    <row r="192" spans="2:10" x14ac:dyDescent="0.25">
      <c r="C192" s="110" t="s">
        <v>688</v>
      </c>
      <c r="D192">
        <f>SUM(D171:D191)</f>
        <v>119</v>
      </c>
      <c r="E192" t="s">
        <v>700</v>
      </c>
      <c r="G192" s="15">
        <f>D192*22</f>
        <v>2618</v>
      </c>
      <c r="H192" s="15"/>
      <c r="I192" s="15"/>
      <c r="J192" s="74"/>
    </row>
    <row r="193" spans="1:12" ht="15.75" thickBot="1" x14ac:dyDescent="0.3">
      <c r="H193" s="116"/>
      <c r="I193" s="15"/>
      <c r="J193" s="74"/>
    </row>
    <row r="194" spans="1:12" ht="15.75" thickBot="1" x14ac:dyDescent="0.3">
      <c r="D194" s="120" t="s">
        <v>698</v>
      </c>
      <c r="E194" s="121"/>
      <c r="F194" s="121"/>
      <c r="G194" s="122">
        <f>G192+G169</f>
        <v>6962.1121350000021</v>
      </c>
      <c r="H194" s="15"/>
      <c r="I194" s="15"/>
      <c r="J194" s="74"/>
    </row>
    <row r="195" spans="1:12" x14ac:dyDescent="0.25">
      <c r="H195" s="15"/>
      <c r="I195" s="15"/>
      <c r="J195" s="74"/>
    </row>
    <row r="196" spans="1:12" x14ac:dyDescent="0.25">
      <c r="B196" s="57" t="s">
        <v>695</v>
      </c>
      <c r="H196" s="15"/>
      <c r="I196" s="15"/>
      <c r="J196" s="74"/>
    </row>
    <row r="197" spans="1:12" x14ac:dyDescent="0.25">
      <c r="H197" s="124" t="s">
        <v>690</v>
      </c>
      <c r="I197" s="113">
        <v>0.15</v>
      </c>
      <c r="J197" s="74"/>
    </row>
    <row r="198" spans="1:12" x14ac:dyDescent="0.25">
      <c r="A198" s="111"/>
      <c r="B198" s="111" t="s">
        <v>693</v>
      </c>
      <c r="C198" s="111" t="s">
        <v>692</v>
      </c>
      <c r="D198" s="111"/>
      <c r="E198" s="380" t="s">
        <v>691</v>
      </c>
      <c r="F198" s="380"/>
      <c r="G198" s="111" t="s">
        <v>176</v>
      </c>
      <c r="H198" s="112" t="s">
        <v>689</v>
      </c>
      <c r="I198" s="112" t="s">
        <v>176</v>
      </c>
      <c r="J198" s="111"/>
      <c r="K198" s="111"/>
      <c r="L198" s="111"/>
    </row>
    <row r="199" spans="1:12" x14ac:dyDescent="0.25">
      <c r="A199" t="s">
        <v>521</v>
      </c>
      <c r="B199" t="s">
        <v>522</v>
      </c>
      <c r="C199" t="s">
        <v>523</v>
      </c>
      <c r="D199" t="s">
        <v>635</v>
      </c>
      <c r="E199" t="s">
        <v>207</v>
      </c>
      <c r="F199">
        <v>1</v>
      </c>
      <c r="G199" s="74">
        <f t="shared" ref="G199:G217" si="8">I199+I199*$I$197</f>
        <v>81.305000000000007</v>
      </c>
      <c r="H199" s="15">
        <v>70.7</v>
      </c>
      <c r="I199" s="15">
        <f t="shared" ref="I199:I217" si="9">F199*H199</f>
        <v>70.7</v>
      </c>
    </row>
    <row r="200" spans="1:12" x14ac:dyDescent="0.25">
      <c r="A200" t="s">
        <v>400</v>
      </c>
      <c r="B200" t="s">
        <v>406</v>
      </c>
      <c r="C200" t="s">
        <v>407</v>
      </c>
      <c r="D200" t="s">
        <v>635</v>
      </c>
      <c r="E200" t="s">
        <v>403</v>
      </c>
      <c r="F200">
        <v>10</v>
      </c>
      <c r="G200" s="74">
        <f t="shared" si="8"/>
        <v>53.46143</v>
      </c>
      <c r="H200" s="15">
        <v>4.6488199999999997</v>
      </c>
      <c r="I200" s="15">
        <f t="shared" si="9"/>
        <v>46.488199999999999</v>
      </c>
    </row>
    <row r="201" spans="1:12" x14ac:dyDescent="0.25">
      <c r="A201" t="s">
        <v>524</v>
      </c>
      <c r="B201" t="s">
        <v>525</v>
      </c>
      <c r="C201" t="s">
        <v>526</v>
      </c>
      <c r="D201" t="s">
        <v>635</v>
      </c>
      <c r="E201" t="s">
        <v>207</v>
      </c>
      <c r="F201">
        <v>3</v>
      </c>
      <c r="G201" s="74">
        <f t="shared" si="8"/>
        <v>8.5183949999999999</v>
      </c>
      <c r="H201" s="15">
        <v>2.4691000000000001</v>
      </c>
      <c r="I201" s="15">
        <f t="shared" si="9"/>
        <v>7.4073000000000002</v>
      </c>
    </row>
    <row r="202" spans="1:12" x14ac:dyDescent="0.25">
      <c r="A202" t="s">
        <v>524</v>
      </c>
      <c r="B202" t="s">
        <v>527</v>
      </c>
      <c r="C202" t="s">
        <v>528</v>
      </c>
      <c r="D202" t="s">
        <v>635</v>
      </c>
      <c r="E202" t="s">
        <v>207</v>
      </c>
      <c r="F202">
        <v>3</v>
      </c>
      <c r="G202" s="74">
        <f t="shared" si="8"/>
        <v>6.0188699999999997</v>
      </c>
      <c r="H202" s="15">
        <v>1.7445999999999999</v>
      </c>
      <c r="I202" s="15">
        <f t="shared" si="9"/>
        <v>5.2337999999999996</v>
      </c>
    </row>
    <row r="203" spans="1:12" x14ac:dyDescent="0.25">
      <c r="A203" t="s">
        <v>524</v>
      </c>
      <c r="B203" t="s">
        <v>529</v>
      </c>
      <c r="C203" t="s">
        <v>636</v>
      </c>
      <c r="E203" t="s">
        <v>207</v>
      </c>
      <c r="F203">
        <v>1</v>
      </c>
      <c r="G203" s="74">
        <f t="shared" si="8"/>
        <v>1.7130400000000001</v>
      </c>
      <c r="H203" s="15">
        <v>1.4896</v>
      </c>
      <c r="I203" s="15">
        <f t="shared" si="9"/>
        <v>1.4896</v>
      </c>
    </row>
    <row r="204" spans="1:12" x14ac:dyDescent="0.25">
      <c r="A204" t="s">
        <v>524</v>
      </c>
      <c r="B204" t="s">
        <v>530</v>
      </c>
      <c r="C204" t="s">
        <v>531</v>
      </c>
      <c r="E204" t="s">
        <v>207</v>
      </c>
      <c r="F204">
        <v>1</v>
      </c>
      <c r="G204" s="74">
        <f t="shared" si="8"/>
        <v>0.78648499999999999</v>
      </c>
      <c r="H204" s="15">
        <v>0.68389999999999995</v>
      </c>
      <c r="I204" s="15">
        <f t="shared" si="9"/>
        <v>0.68389999999999995</v>
      </c>
    </row>
    <row r="205" spans="1:12" x14ac:dyDescent="0.25">
      <c r="A205" t="s">
        <v>524</v>
      </c>
      <c r="B205" t="s">
        <v>532</v>
      </c>
      <c r="C205" t="s">
        <v>533</v>
      </c>
      <c r="E205" t="s">
        <v>207</v>
      </c>
      <c r="F205">
        <v>10</v>
      </c>
      <c r="G205" s="74">
        <f t="shared" si="8"/>
        <v>3.3327</v>
      </c>
      <c r="H205" s="15">
        <v>0.2898</v>
      </c>
      <c r="I205" s="15">
        <f t="shared" si="9"/>
        <v>2.8980000000000001</v>
      </c>
    </row>
    <row r="206" spans="1:12" x14ac:dyDescent="0.25">
      <c r="A206" t="s">
        <v>521</v>
      </c>
      <c r="B206" t="s">
        <v>534</v>
      </c>
      <c r="C206" t="s">
        <v>535</v>
      </c>
      <c r="D206" t="s">
        <v>635</v>
      </c>
      <c r="E206" t="s">
        <v>207</v>
      </c>
      <c r="F206">
        <v>1</v>
      </c>
      <c r="G206" s="74">
        <f t="shared" si="8"/>
        <v>125.5455</v>
      </c>
      <c r="H206" s="15">
        <v>109.17</v>
      </c>
      <c r="I206" s="15">
        <f t="shared" si="9"/>
        <v>109.17</v>
      </c>
    </row>
    <row r="207" spans="1:12" x14ac:dyDescent="0.25">
      <c r="A207" t="s">
        <v>542</v>
      </c>
      <c r="B207" t="s">
        <v>543</v>
      </c>
      <c r="C207" t="s">
        <v>544</v>
      </c>
      <c r="D207" t="s">
        <v>635</v>
      </c>
      <c r="E207" t="s">
        <v>207</v>
      </c>
      <c r="F207">
        <v>1</v>
      </c>
      <c r="G207" s="74">
        <f t="shared" si="8"/>
        <v>10.775499999999999</v>
      </c>
      <c r="H207" s="15">
        <v>9.3699999999999992</v>
      </c>
      <c r="I207" s="15">
        <f t="shared" si="9"/>
        <v>9.3699999999999992</v>
      </c>
    </row>
    <row r="208" spans="1:12" x14ac:dyDescent="0.25">
      <c r="A208" t="s">
        <v>521</v>
      </c>
      <c r="B208" t="s">
        <v>536</v>
      </c>
      <c r="C208" t="s">
        <v>537</v>
      </c>
      <c r="E208" t="s">
        <v>207</v>
      </c>
      <c r="F208">
        <v>1</v>
      </c>
      <c r="G208" s="74">
        <f t="shared" si="8"/>
        <v>59.052500000000002</v>
      </c>
      <c r="H208" s="15">
        <v>51.35</v>
      </c>
      <c r="I208" s="15">
        <f t="shared" si="9"/>
        <v>51.35</v>
      </c>
    </row>
    <row r="209" spans="1:9" x14ac:dyDescent="0.25">
      <c r="A209" t="s">
        <v>521</v>
      </c>
      <c r="B209" t="s">
        <v>538</v>
      </c>
      <c r="C209" t="s">
        <v>539</v>
      </c>
      <c r="D209" t="s">
        <v>647</v>
      </c>
      <c r="E209" t="s">
        <v>207</v>
      </c>
      <c r="F209">
        <v>1</v>
      </c>
      <c r="G209" s="74">
        <f t="shared" si="8"/>
        <v>43.067500000000003</v>
      </c>
      <c r="H209" s="15">
        <v>37.450000000000003</v>
      </c>
      <c r="I209" s="15">
        <f t="shared" si="9"/>
        <v>37.450000000000003</v>
      </c>
    </row>
    <row r="210" spans="1:9" x14ac:dyDescent="0.25">
      <c r="A210" t="s">
        <v>542</v>
      </c>
      <c r="B210" t="s">
        <v>505</v>
      </c>
      <c r="C210" t="s">
        <v>506</v>
      </c>
      <c r="D210" t="s">
        <v>647</v>
      </c>
      <c r="E210" t="s">
        <v>207</v>
      </c>
      <c r="F210">
        <v>1</v>
      </c>
      <c r="G210" s="74">
        <f t="shared" si="8"/>
        <v>93.196000000000012</v>
      </c>
      <c r="H210" s="15">
        <v>81.040000000000006</v>
      </c>
      <c r="I210" s="15">
        <f t="shared" si="9"/>
        <v>81.040000000000006</v>
      </c>
    </row>
    <row r="211" spans="1:9" x14ac:dyDescent="0.25">
      <c r="A211" t="s">
        <v>521</v>
      </c>
      <c r="B211" t="s">
        <v>540</v>
      </c>
      <c r="C211" t="s">
        <v>541</v>
      </c>
      <c r="D211" t="s">
        <v>637</v>
      </c>
      <c r="E211" t="s">
        <v>207</v>
      </c>
      <c r="F211">
        <v>1</v>
      </c>
      <c r="G211" s="74">
        <f t="shared" si="8"/>
        <v>67.275000000000006</v>
      </c>
      <c r="H211" s="15">
        <v>58.5</v>
      </c>
      <c r="I211" s="15">
        <f t="shared" si="9"/>
        <v>58.5</v>
      </c>
    </row>
    <row r="212" spans="1:9" x14ac:dyDescent="0.25">
      <c r="B212" t="s">
        <v>605</v>
      </c>
      <c r="C212" t="s">
        <v>640</v>
      </c>
      <c r="D212" t="s">
        <v>641</v>
      </c>
      <c r="E212" t="s">
        <v>207</v>
      </c>
      <c r="F212">
        <v>1</v>
      </c>
      <c r="G212" s="74">
        <f t="shared" si="8"/>
        <v>46</v>
      </c>
      <c r="H212" s="15">
        <v>40</v>
      </c>
      <c r="I212" s="15">
        <f t="shared" si="9"/>
        <v>40</v>
      </c>
    </row>
    <row r="213" spans="1:9" x14ac:dyDescent="0.25">
      <c r="A213" t="s">
        <v>542</v>
      </c>
      <c r="B213" t="s">
        <v>545</v>
      </c>
      <c r="C213" t="s">
        <v>546</v>
      </c>
      <c r="D213" t="s">
        <v>638</v>
      </c>
      <c r="E213" t="s">
        <v>207</v>
      </c>
      <c r="F213">
        <v>1</v>
      </c>
      <c r="G213" s="74">
        <f t="shared" si="8"/>
        <v>106.93849999999999</v>
      </c>
      <c r="H213" s="15">
        <v>92.99</v>
      </c>
      <c r="I213" s="15">
        <f t="shared" si="9"/>
        <v>92.99</v>
      </c>
    </row>
    <row r="214" spans="1:9" x14ac:dyDescent="0.25">
      <c r="A214" t="s">
        <v>542</v>
      </c>
      <c r="B214" t="s">
        <v>547</v>
      </c>
      <c r="C214" t="s">
        <v>548</v>
      </c>
      <c r="D214" t="s">
        <v>639</v>
      </c>
      <c r="E214" t="s">
        <v>207</v>
      </c>
      <c r="F214">
        <v>1</v>
      </c>
      <c r="G214" s="74">
        <f t="shared" si="8"/>
        <v>49.898499999999999</v>
      </c>
      <c r="H214" s="15">
        <v>43.39</v>
      </c>
      <c r="I214" s="15">
        <f t="shared" si="9"/>
        <v>43.39</v>
      </c>
    </row>
    <row r="215" spans="1:9" x14ac:dyDescent="0.25">
      <c r="C215" t="s">
        <v>649</v>
      </c>
      <c r="F215">
        <v>1</v>
      </c>
      <c r="G215" s="74">
        <f t="shared" si="8"/>
        <v>25.3</v>
      </c>
      <c r="H215" s="15">
        <v>22</v>
      </c>
      <c r="I215" s="15">
        <f t="shared" si="9"/>
        <v>22</v>
      </c>
    </row>
    <row r="216" spans="1:9" x14ac:dyDescent="0.25">
      <c r="C216" t="s">
        <v>642</v>
      </c>
      <c r="D216" t="s">
        <v>643</v>
      </c>
      <c r="E216" t="s">
        <v>207</v>
      </c>
      <c r="F216">
        <v>1</v>
      </c>
      <c r="G216" s="74">
        <f t="shared" si="8"/>
        <v>51.75</v>
      </c>
      <c r="H216" s="15">
        <v>45</v>
      </c>
      <c r="I216" s="15">
        <f t="shared" si="9"/>
        <v>45</v>
      </c>
    </row>
    <row r="217" spans="1:9" x14ac:dyDescent="0.25">
      <c r="C217" t="s">
        <v>644</v>
      </c>
      <c r="D217" t="s">
        <v>643</v>
      </c>
      <c r="E217" t="s">
        <v>207</v>
      </c>
      <c r="F217">
        <v>2</v>
      </c>
      <c r="G217" s="74">
        <f t="shared" si="8"/>
        <v>20.7</v>
      </c>
      <c r="H217" s="15">
        <v>9</v>
      </c>
      <c r="I217" s="15">
        <f t="shared" si="9"/>
        <v>18</v>
      </c>
    </row>
    <row r="218" spans="1:9" x14ac:dyDescent="0.25">
      <c r="H218" s="15"/>
      <c r="I218" s="15"/>
    </row>
    <row r="219" spans="1:9" x14ac:dyDescent="0.25">
      <c r="C219" s="111" t="s">
        <v>46</v>
      </c>
      <c r="D219" s="111"/>
      <c r="E219" s="111"/>
      <c r="F219" s="111"/>
      <c r="G219" s="114">
        <f>SUM(G199:G218)</f>
        <v>854.63492000000008</v>
      </c>
      <c r="H219" s="15"/>
      <c r="I219" s="15">
        <f>SUM(I199:I218)</f>
        <v>743.16079999999999</v>
      </c>
    </row>
    <row r="220" spans="1:9" x14ac:dyDescent="0.25">
      <c r="B220" t="s">
        <v>694</v>
      </c>
      <c r="H220" s="15"/>
      <c r="I220" s="15"/>
    </row>
    <row r="221" spans="1:9" x14ac:dyDescent="0.25">
      <c r="B221" t="s">
        <v>495</v>
      </c>
      <c r="C221" t="s">
        <v>704</v>
      </c>
      <c r="D221">
        <v>4</v>
      </c>
      <c r="H221" s="15"/>
      <c r="I221" s="15"/>
    </row>
    <row r="222" spans="1:9" x14ac:dyDescent="0.25">
      <c r="B222" t="s">
        <v>653</v>
      </c>
      <c r="C222" t="s">
        <v>652</v>
      </c>
      <c r="D222">
        <v>3</v>
      </c>
      <c r="H222" s="15"/>
      <c r="I222" s="15"/>
    </row>
    <row r="223" spans="1:9" x14ac:dyDescent="0.25">
      <c r="B223" t="s">
        <v>650</v>
      </c>
      <c r="C223" t="s">
        <v>635</v>
      </c>
      <c r="D223">
        <v>10</v>
      </c>
      <c r="H223" s="15"/>
      <c r="I223" s="15"/>
    </row>
    <row r="224" spans="1:9" x14ac:dyDescent="0.25">
      <c r="B224" t="s">
        <v>651</v>
      </c>
      <c r="C224" t="s">
        <v>703</v>
      </c>
      <c r="D224" s="8">
        <v>6</v>
      </c>
      <c r="H224" s="15"/>
      <c r="I224" s="15"/>
    </row>
    <row r="225" spans="2:9" x14ac:dyDescent="0.25">
      <c r="H225" s="15"/>
      <c r="I225" s="15"/>
    </row>
    <row r="226" spans="2:9" ht="15.75" thickBot="1" x14ac:dyDescent="0.3">
      <c r="C226" s="115" t="s">
        <v>688</v>
      </c>
      <c r="D226">
        <f>SUM(D221:D225)</f>
        <v>23</v>
      </c>
      <c r="E226" t="s">
        <v>700</v>
      </c>
      <c r="G226" s="116">
        <f>D226*22</f>
        <v>506</v>
      </c>
      <c r="H226" s="15"/>
      <c r="I226" s="15"/>
    </row>
    <row r="227" spans="2:9" ht="15.75" thickBot="1" x14ac:dyDescent="0.3">
      <c r="D227" s="117" t="s">
        <v>701</v>
      </c>
      <c r="E227" s="118"/>
      <c r="F227" s="118"/>
      <c r="G227" s="119">
        <f>G219+G226</f>
        <v>1360.63492</v>
      </c>
      <c r="H227" s="15"/>
      <c r="I227" s="15"/>
    </row>
    <row r="228" spans="2:9" x14ac:dyDescent="0.25">
      <c r="H228" s="15"/>
      <c r="I228" s="15"/>
    </row>
    <row r="229" spans="2:9" x14ac:dyDescent="0.25">
      <c r="B229" s="111" t="s">
        <v>696</v>
      </c>
      <c r="H229" s="15"/>
      <c r="I229" s="15"/>
    </row>
    <row r="230" spans="2:9" x14ac:dyDescent="0.25">
      <c r="H230" s="15"/>
      <c r="I230" s="15"/>
    </row>
    <row r="231" spans="2:9" x14ac:dyDescent="0.25">
      <c r="B231" t="s">
        <v>697</v>
      </c>
      <c r="D231" s="15">
        <f>G194</f>
        <v>6962.1121350000021</v>
      </c>
      <c r="H231" s="15"/>
      <c r="I231" s="15"/>
    </row>
    <row r="232" spans="2:9" x14ac:dyDescent="0.25">
      <c r="B232" t="s">
        <v>695</v>
      </c>
      <c r="D232" s="15">
        <f>G227</f>
        <v>1360.63492</v>
      </c>
      <c r="H232" s="15"/>
      <c r="I232" s="15"/>
    </row>
    <row r="233" spans="2:9" x14ac:dyDescent="0.25">
      <c r="B233" t="s">
        <v>654</v>
      </c>
      <c r="D233" s="76">
        <v>800</v>
      </c>
      <c r="H233" s="15"/>
      <c r="I233" s="15"/>
    </row>
    <row r="234" spans="2:9" x14ac:dyDescent="0.25">
      <c r="H234" s="15"/>
      <c r="I234" s="15"/>
    </row>
    <row r="235" spans="2:9" x14ac:dyDescent="0.25">
      <c r="C235" s="111" t="s">
        <v>176</v>
      </c>
      <c r="D235" s="123">
        <f>SUM(D231:D234)</f>
        <v>9122.7470550000016</v>
      </c>
      <c r="E235" s="126" t="s">
        <v>702</v>
      </c>
      <c r="H235" s="15"/>
      <c r="I235" s="15"/>
    </row>
    <row r="236" spans="2:9" x14ac:dyDescent="0.25">
      <c r="H236" s="15"/>
      <c r="I236" s="15"/>
    </row>
    <row r="237" spans="2:9" x14ac:dyDescent="0.25">
      <c r="H237" s="15"/>
      <c r="I237" s="15"/>
    </row>
    <row r="238" spans="2:9" x14ac:dyDescent="0.25">
      <c r="H238" s="15"/>
      <c r="I238" s="15"/>
    </row>
    <row r="239" spans="2:9" x14ac:dyDescent="0.25">
      <c r="H239" s="15"/>
      <c r="I239" s="15"/>
    </row>
    <row r="240" spans="2:9" x14ac:dyDescent="0.25">
      <c r="H240" s="15"/>
      <c r="I240" s="15"/>
    </row>
    <row r="241" spans="8:9" x14ac:dyDescent="0.25">
      <c r="H241" s="15"/>
      <c r="I241" s="15"/>
    </row>
    <row r="242" spans="8:9" x14ac:dyDescent="0.25">
      <c r="H242" s="15"/>
      <c r="I242" s="15"/>
    </row>
    <row r="243" spans="8:9" x14ac:dyDescent="0.25">
      <c r="H243" s="15"/>
      <c r="I243" s="15"/>
    </row>
    <row r="244" spans="8:9" x14ac:dyDescent="0.25">
      <c r="H244" s="15"/>
      <c r="I244" s="15"/>
    </row>
    <row r="245" spans="8:9" x14ac:dyDescent="0.25">
      <c r="H245" s="15"/>
      <c r="I245" s="15"/>
    </row>
    <row r="246" spans="8:9" x14ac:dyDescent="0.25">
      <c r="H246" s="15"/>
      <c r="I246" s="15"/>
    </row>
    <row r="247" spans="8:9" x14ac:dyDescent="0.25">
      <c r="H247" s="15"/>
      <c r="I247" s="15"/>
    </row>
    <row r="248" spans="8:9" x14ac:dyDescent="0.25">
      <c r="H248" s="15"/>
      <c r="I248" s="15"/>
    </row>
    <row r="249" spans="8:9" x14ac:dyDescent="0.25">
      <c r="H249" s="15"/>
      <c r="I249" s="15"/>
    </row>
  </sheetData>
  <mergeCells count="10">
    <mergeCell ref="A10:E10"/>
    <mergeCell ref="A11:E11"/>
    <mergeCell ref="E69:F69"/>
    <mergeCell ref="E198:F198"/>
    <mergeCell ref="A2:E2"/>
    <mergeCell ref="A3:E3"/>
    <mergeCell ref="A4:E4"/>
    <mergeCell ref="A5:E5"/>
    <mergeCell ref="A8:E8"/>
    <mergeCell ref="A9:E9"/>
  </mergeCells>
  <pageMargins left="0" right="0" top="0" bottom="0" header="0.31496062992125984" footer="0.31496062992125984"/>
  <pageSetup paperSize="9" scale="88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7"/>
  <sheetViews>
    <sheetView workbookViewId="0">
      <selection activeCell="I17" sqref="I17"/>
    </sheetView>
  </sheetViews>
  <sheetFormatPr defaultRowHeight="15" x14ac:dyDescent="0.25"/>
  <cols>
    <col min="1" max="1" width="5.42578125" customWidth="1"/>
    <col min="2" max="2" width="5" bestFit="1" customWidth="1"/>
    <col min="3" max="3" width="6" customWidth="1"/>
    <col min="4" max="4" width="10.5703125" customWidth="1"/>
    <col min="5" max="5" width="15.140625" customWidth="1"/>
  </cols>
  <sheetData>
    <row r="1" spans="1:9" x14ac:dyDescent="0.25">
      <c r="A1" s="1" t="s">
        <v>0</v>
      </c>
      <c r="B1" s="2"/>
      <c r="C1" s="2"/>
      <c r="D1" s="2"/>
      <c r="E1" s="3"/>
      <c r="F1" s="1" t="s">
        <v>20</v>
      </c>
      <c r="G1" s="2"/>
      <c r="H1" s="2"/>
      <c r="I1" s="3"/>
    </row>
    <row r="2" spans="1:9" x14ac:dyDescent="0.25">
      <c r="A2" s="4" t="s">
        <v>1</v>
      </c>
      <c r="B2" s="5"/>
      <c r="C2" s="5"/>
      <c r="D2" s="5"/>
      <c r="E2" s="6"/>
      <c r="F2" s="4"/>
      <c r="G2" s="5"/>
      <c r="H2" s="5"/>
      <c r="I2" s="6"/>
    </row>
    <row r="3" spans="1:9" x14ac:dyDescent="0.25">
      <c r="A3" s="4" t="s">
        <v>2</v>
      </c>
      <c r="B3" s="5"/>
      <c r="C3" s="5"/>
      <c r="D3" s="5"/>
      <c r="E3" s="6"/>
      <c r="F3" s="4" t="s">
        <v>21</v>
      </c>
      <c r="G3" s="5"/>
      <c r="H3" s="5"/>
      <c r="I3" s="6"/>
    </row>
    <row r="4" spans="1:9" x14ac:dyDescent="0.25">
      <c r="A4" s="7" t="s">
        <v>3</v>
      </c>
      <c r="B4" s="8"/>
      <c r="C4" s="8"/>
      <c r="D4" s="8"/>
      <c r="E4" s="9"/>
      <c r="F4" s="7" t="s">
        <v>22</v>
      </c>
      <c r="G4" s="8"/>
      <c r="H4" s="8"/>
      <c r="I4" s="9"/>
    </row>
    <row r="6" spans="1:9" x14ac:dyDescent="0.25">
      <c r="A6" t="s">
        <v>4</v>
      </c>
      <c r="F6" t="s">
        <v>23</v>
      </c>
    </row>
    <row r="7" spans="1:9" x14ac:dyDescent="0.25">
      <c r="A7" s="1" t="s">
        <v>5</v>
      </c>
      <c r="B7" s="2"/>
      <c r="C7" s="2"/>
      <c r="D7" s="2"/>
      <c r="E7" s="3"/>
      <c r="F7" s="2"/>
      <c r="G7" s="2"/>
      <c r="H7" s="2"/>
      <c r="I7" s="3"/>
    </row>
    <row r="8" spans="1:9" x14ac:dyDescent="0.25">
      <c r="A8" s="4" t="s">
        <v>6</v>
      </c>
      <c r="B8" s="5"/>
      <c r="C8" s="5"/>
      <c r="D8" s="5"/>
      <c r="E8" s="6"/>
      <c r="F8" s="5"/>
      <c r="G8" s="5" t="s">
        <v>24</v>
      </c>
      <c r="H8" s="5"/>
      <c r="I8" s="6"/>
    </row>
    <row r="9" spans="1:9" x14ac:dyDescent="0.25">
      <c r="A9" s="4" t="s">
        <v>7</v>
      </c>
      <c r="B9" s="5"/>
      <c r="C9" s="5"/>
      <c r="D9" s="5"/>
      <c r="E9" s="6"/>
      <c r="F9" s="5"/>
      <c r="G9" s="5"/>
      <c r="H9" s="5"/>
      <c r="I9" s="6"/>
    </row>
    <row r="10" spans="1:9" x14ac:dyDescent="0.25">
      <c r="A10" s="7"/>
      <c r="B10" s="8"/>
      <c r="C10" s="8"/>
      <c r="D10" s="8"/>
      <c r="E10" s="9"/>
      <c r="F10" s="8"/>
      <c r="G10" s="8"/>
      <c r="H10" s="8"/>
      <c r="I10" s="9"/>
    </row>
    <row r="11" spans="1:9" x14ac:dyDescent="0.25">
      <c r="A11" t="s">
        <v>8</v>
      </c>
      <c r="B11" t="s">
        <v>9</v>
      </c>
      <c r="C11" t="s">
        <v>10</v>
      </c>
      <c r="D11" t="s">
        <v>11</v>
      </c>
      <c r="E11" t="s">
        <v>12</v>
      </c>
      <c r="F11" t="s">
        <v>19</v>
      </c>
    </row>
    <row r="12" spans="1:9" x14ac:dyDescent="0.25">
      <c r="A12" s="10">
        <v>1</v>
      </c>
      <c r="B12" s="10" t="s">
        <v>13</v>
      </c>
      <c r="C12" s="10"/>
      <c r="D12" s="10" t="s">
        <v>14</v>
      </c>
      <c r="E12" s="10" t="s">
        <v>15</v>
      </c>
      <c r="F12" s="10"/>
      <c r="G12" s="10"/>
      <c r="H12" s="10"/>
      <c r="I12" s="10"/>
    </row>
    <row r="13" spans="1:9" x14ac:dyDescent="0.25">
      <c r="A13" s="10">
        <v>1</v>
      </c>
      <c r="B13" s="10" t="s">
        <v>13</v>
      </c>
      <c r="C13" s="10"/>
      <c r="D13" s="10" t="s">
        <v>16</v>
      </c>
      <c r="E13" s="10" t="s">
        <v>15</v>
      </c>
      <c r="F13" s="10"/>
      <c r="G13" s="10"/>
      <c r="H13" s="10"/>
      <c r="I13" s="10"/>
    </row>
    <row r="14" spans="1:9" x14ac:dyDescent="0.25">
      <c r="A14" s="10">
        <v>1</v>
      </c>
      <c r="B14" s="10" t="s">
        <v>13</v>
      </c>
      <c r="C14" s="10"/>
      <c r="D14" s="10" t="s">
        <v>17</v>
      </c>
      <c r="E14" s="10" t="s">
        <v>15</v>
      </c>
      <c r="F14" s="10"/>
      <c r="G14" s="10"/>
      <c r="H14" s="10"/>
      <c r="I14" s="10"/>
    </row>
    <row r="15" spans="1:9" x14ac:dyDescent="0.25">
      <c r="A15" s="10"/>
      <c r="B15" s="10"/>
      <c r="C15" s="10"/>
      <c r="D15" s="10"/>
      <c r="E15" s="10"/>
      <c r="F15" s="10"/>
      <c r="G15" s="10"/>
      <c r="H15" s="10"/>
      <c r="I15" s="10"/>
    </row>
    <row r="16" spans="1:9" x14ac:dyDescent="0.25">
      <c r="A16" s="10" t="s">
        <v>18</v>
      </c>
      <c r="B16" s="10"/>
      <c r="C16" s="10"/>
      <c r="D16" s="10"/>
      <c r="E16" s="10"/>
      <c r="F16" s="10"/>
      <c r="G16" s="10"/>
      <c r="H16" s="10"/>
      <c r="I16" s="10"/>
    </row>
    <row r="17" spans="1:9" x14ac:dyDescent="0.25">
      <c r="A17" s="10"/>
      <c r="B17" s="10"/>
      <c r="C17" s="10"/>
      <c r="D17" s="10"/>
      <c r="E17" s="10"/>
      <c r="F17" s="10"/>
      <c r="G17" s="10"/>
      <c r="H17" s="10"/>
      <c r="I17" s="10"/>
    </row>
    <row r="18" spans="1:9" x14ac:dyDescent="0.25">
      <c r="A18" s="10"/>
      <c r="B18" s="10"/>
      <c r="C18" s="10"/>
      <c r="D18" s="10"/>
      <c r="E18" s="10"/>
      <c r="F18" s="10"/>
      <c r="G18" s="10"/>
      <c r="H18" s="10"/>
      <c r="I18" s="10"/>
    </row>
    <row r="19" spans="1:9" x14ac:dyDescent="0.25">
      <c r="A19" s="10"/>
      <c r="B19" s="10"/>
      <c r="C19" s="10"/>
      <c r="D19" s="10"/>
      <c r="E19" s="10"/>
      <c r="F19" s="10"/>
      <c r="G19" s="10"/>
      <c r="H19" s="10"/>
      <c r="I19" s="10"/>
    </row>
    <row r="20" spans="1:9" x14ac:dyDescent="0.25">
      <c r="A20" s="10"/>
      <c r="B20" s="10"/>
      <c r="C20" s="10"/>
      <c r="D20" s="10"/>
      <c r="E20" s="10"/>
      <c r="F20" s="10"/>
      <c r="G20" s="10"/>
      <c r="H20" s="10"/>
      <c r="I20" s="10"/>
    </row>
    <row r="21" spans="1:9" x14ac:dyDescent="0.25">
      <c r="A21" s="10"/>
      <c r="B21" s="10"/>
      <c r="C21" s="10"/>
      <c r="D21" s="10"/>
      <c r="E21" s="10"/>
      <c r="F21" s="10"/>
      <c r="G21" s="10"/>
      <c r="H21" s="10"/>
      <c r="I21" s="10"/>
    </row>
    <row r="22" spans="1:9" x14ac:dyDescent="0.25">
      <c r="A22" s="10"/>
      <c r="B22" s="10"/>
      <c r="C22" s="10"/>
      <c r="D22" s="10"/>
      <c r="E22" s="10"/>
      <c r="F22" s="10"/>
      <c r="G22" s="10"/>
      <c r="H22" s="10"/>
      <c r="I22" s="10"/>
    </row>
    <row r="23" spans="1:9" x14ac:dyDescent="0.25">
      <c r="A23" s="10"/>
      <c r="B23" s="10"/>
      <c r="C23" s="10"/>
      <c r="D23" s="10"/>
      <c r="E23" s="10"/>
      <c r="F23" s="10"/>
      <c r="G23" s="10"/>
      <c r="H23" s="10"/>
      <c r="I23" s="10"/>
    </row>
    <row r="24" spans="1:9" x14ac:dyDescent="0.25">
      <c r="A24" s="10"/>
      <c r="B24" s="10"/>
      <c r="C24" s="10"/>
      <c r="D24" s="10"/>
      <c r="E24" s="10"/>
      <c r="F24" s="10"/>
      <c r="G24" s="10"/>
      <c r="H24" s="10"/>
      <c r="I24" s="10"/>
    </row>
    <row r="25" spans="1:9" x14ac:dyDescent="0.25">
      <c r="A25" s="10"/>
      <c r="B25" s="10"/>
      <c r="C25" s="10"/>
      <c r="D25" s="10"/>
      <c r="E25" s="10"/>
      <c r="F25" s="10"/>
      <c r="G25" s="10"/>
      <c r="H25" s="10"/>
      <c r="I25" s="10"/>
    </row>
    <row r="26" spans="1:9" x14ac:dyDescent="0.25">
      <c r="A26" s="10"/>
      <c r="B26" s="10"/>
      <c r="C26" s="10"/>
      <c r="D26" s="10"/>
      <c r="E26" s="10"/>
      <c r="F26" s="10"/>
      <c r="G26" s="10"/>
      <c r="H26" s="10"/>
      <c r="I26" s="10"/>
    </row>
    <row r="27" spans="1:9" x14ac:dyDescent="0.25">
      <c r="A27" s="10"/>
      <c r="B27" s="10"/>
      <c r="C27" s="10"/>
      <c r="D27" s="10"/>
      <c r="E27" s="10"/>
      <c r="F27" s="10"/>
      <c r="G27" s="10"/>
      <c r="H27" s="10"/>
      <c r="I27" s="10"/>
    </row>
    <row r="28" spans="1:9" x14ac:dyDescent="0.25">
      <c r="A28" s="10"/>
      <c r="B28" s="10"/>
      <c r="C28" s="10"/>
      <c r="D28" s="10"/>
      <c r="E28" s="10"/>
      <c r="F28" s="10"/>
      <c r="G28" s="10"/>
      <c r="H28" s="10"/>
      <c r="I28" s="10"/>
    </row>
    <row r="29" spans="1:9" x14ac:dyDescent="0.25">
      <c r="A29" s="10"/>
      <c r="B29" s="10"/>
      <c r="C29" s="10"/>
      <c r="D29" s="10"/>
      <c r="E29" s="10"/>
      <c r="F29" s="10"/>
      <c r="G29" s="10"/>
      <c r="H29" s="10"/>
      <c r="I29" s="10"/>
    </row>
    <row r="30" spans="1:9" x14ac:dyDescent="0.25">
      <c r="A30" s="10"/>
      <c r="B30" s="10"/>
      <c r="C30" s="10"/>
      <c r="D30" s="10"/>
      <c r="E30" s="10"/>
      <c r="F30" s="10"/>
      <c r="G30" s="10"/>
      <c r="H30" s="10"/>
      <c r="I30" s="10"/>
    </row>
    <row r="31" spans="1:9" x14ac:dyDescent="0.25">
      <c r="A31" s="10"/>
      <c r="B31" s="10"/>
      <c r="C31" s="10"/>
      <c r="D31" s="10"/>
      <c r="E31" s="10"/>
      <c r="F31" s="10"/>
      <c r="G31" s="10"/>
      <c r="H31" s="10"/>
      <c r="I31" s="10"/>
    </row>
    <row r="32" spans="1:9" x14ac:dyDescent="0.25">
      <c r="A32" s="10"/>
      <c r="B32" s="10"/>
      <c r="C32" s="10"/>
      <c r="D32" s="10"/>
      <c r="E32" s="10"/>
      <c r="F32" s="10"/>
      <c r="G32" s="10"/>
      <c r="H32" s="10"/>
      <c r="I32" s="10"/>
    </row>
    <row r="33" spans="1:9" x14ac:dyDescent="0.25">
      <c r="A33" s="10"/>
      <c r="B33" s="10"/>
      <c r="C33" s="10"/>
      <c r="D33" s="10"/>
      <c r="E33" s="10"/>
      <c r="F33" s="10"/>
      <c r="G33" s="10"/>
      <c r="H33" s="10"/>
      <c r="I33" s="10"/>
    </row>
    <row r="34" spans="1:9" x14ac:dyDescent="0.25">
      <c r="A34" s="10"/>
      <c r="B34" s="10"/>
      <c r="C34" s="10"/>
      <c r="D34" s="10"/>
      <c r="E34" s="10"/>
      <c r="F34" s="10"/>
      <c r="G34" s="10"/>
      <c r="H34" s="10"/>
      <c r="I34" s="10"/>
    </row>
    <row r="35" spans="1:9" x14ac:dyDescent="0.25">
      <c r="A35" s="10"/>
      <c r="B35" s="10"/>
      <c r="C35" s="10"/>
      <c r="D35" s="10"/>
      <c r="E35" s="10"/>
      <c r="F35" s="10"/>
      <c r="G35" s="10"/>
      <c r="H35" s="10"/>
      <c r="I35" s="10"/>
    </row>
    <row r="36" spans="1:9" x14ac:dyDescent="0.25">
      <c r="A36" s="10"/>
      <c r="B36" s="10"/>
      <c r="C36" s="10"/>
      <c r="D36" s="10"/>
      <c r="E36" s="10"/>
      <c r="F36" s="10"/>
      <c r="G36" s="10"/>
      <c r="H36" s="10"/>
      <c r="I36" s="10"/>
    </row>
    <row r="37" spans="1:9" x14ac:dyDescent="0.25">
      <c r="A37" s="10"/>
      <c r="B37" s="10"/>
      <c r="C37" s="10"/>
      <c r="D37" s="10"/>
      <c r="E37" s="10"/>
      <c r="F37" s="10"/>
      <c r="G37" s="10"/>
      <c r="H37" s="10"/>
      <c r="I37" s="10"/>
    </row>
    <row r="38" spans="1:9" x14ac:dyDescent="0.25">
      <c r="A38" s="10"/>
      <c r="B38" s="10"/>
      <c r="C38" s="10"/>
      <c r="D38" s="10"/>
      <c r="E38" s="10"/>
      <c r="F38" s="10"/>
      <c r="G38" s="10"/>
      <c r="H38" s="10"/>
      <c r="I38" s="10"/>
    </row>
    <row r="39" spans="1:9" x14ac:dyDescent="0.25">
      <c r="A39" s="10"/>
      <c r="B39" s="10"/>
      <c r="C39" s="10"/>
      <c r="D39" s="10"/>
      <c r="E39" s="10"/>
      <c r="F39" s="10"/>
      <c r="G39" s="10"/>
      <c r="H39" s="10"/>
      <c r="I39" s="10"/>
    </row>
    <row r="40" spans="1:9" x14ac:dyDescent="0.25">
      <c r="A40" s="10"/>
      <c r="B40" s="10"/>
      <c r="C40" s="10"/>
      <c r="D40" s="10"/>
      <c r="E40" s="10"/>
      <c r="F40" s="10"/>
      <c r="G40" s="10"/>
      <c r="H40" s="10"/>
      <c r="I40" s="10"/>
    </row>
    <row r="41" spans="1:9" x14ac:dyDescent="0.25">
      <c r="A41" s="10"/>
      <c r="B41" s="10"/>
      <c r="C41" s="10"/>
      <c r="D41" s="10"/>
      <c r="E41" s="10"/>
      <c r="F41" s="10"/>
      <c r="G41" s="10"/>
      <c r="H41" s="10"/>
      <c r="I41" s="10"/>
    </row>
    <row r="42" spans="1:9" x14ac:dyDescent="0.25">
      <c r="A42" s="7"/>
      <c r="B42" s="8"/>
      <c r="C42" s="8"/>
      <c r="D42" s="8"/>
      <c r="E42" s="8"/>
      <c r="F42" s="8"/>
      <c r="G42" s="8"/>
      <c r="H42" s="8"/>
      <c r="I42" s="9"/>
    </row>
    <row r="43" spans="1:9" x14ac:dyDescent="0.25">
      <c r="A43" s="1" t="s">
        <v>25</v>
      </c>
      <c r="B43" s="2"/>
      <c r="C43" s="2"/>
      <c r="D43" s="2"/>
      <c r="E43" s="3"/>
      <c r="F43" s="1" t="s">
        <v>28</v>
      </c>
      <c r="G43" s="2"/>
      <c r="H43" s="2"/>
      <c r="I43" s="3"/>
    </row>
    <row r="44" spans="1:9" x14ac:dyDescent="0.25">
      <c r="A44" s="4"/>
      <c r="B44" s="5"/>
      <c r="C44" s="5"/>
      <c r="D44" s="5"/>
      <c r="E44" s="6"/>
      <c r="F44" s="4"/>
      <c r="G44" s="5"/>
      <c r="H44" s="5"/>
      <c r="I44" s="6"/>
    </row>
    <row r="45" spans="1:9" x14ac:dyDescent="0.25">
      <c r="A45" s="4" t="s">
        <v>26</v>
      </c>
      <c r="B45" s="5"/>
      <c r="C45" s="5"/>
      <c r="D45" s="5"/>
      <c r="E45" s="6"/>
      <c r="F45" s="4" t="s">
        <v>29</v>
      </c>
      <c r="G45" s="5"/>
      <c r="H45" s="5"/>
      <c r="I45" s="6"/>
    </row>
    <row r="46" spans="1:9" x14ac:dyDescent="0.25">
      <c r="A46" s="4"/>
      <c r="B46" s="5"/>
      <c r="C46" s="5"/>
      <c r="D46" s="5"/>
      <c r="E46" s="6"/>
      <c r="F46" s="4"/>
      <c r="G46" s="5"/>
      <c r="H46" s="5"/>
      <c r="I46" s="6"/>
    </row>
    <row r="47" spans="1:9" x14ac:dyDescent="0.25">
      <c r="A47" s="7" t="s">
        <v>27</v>
      </c>
      <c r="B47" s="8"/>
      <c r="C47" s="8"/>
      <c r="D47" s="8"/>
      <c r="E47" s="9"/>
      <c r="F47" s="7"/>
      <c r="G47" s="8"/>
      <c r="H47" s="8"/>
      <c r="I47" s="9"/>
    </row>
  </sheetData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0E1B9-3D60-4F43-9733-88E1858792CA}">
  <sheetPr>
    <pageSetUpPr fitToPage="1"/>
  </sheetPr>
  <dimension ref="A1:H73"/>
  <sheetViews>
    <sheetView topLeftCell="A4" workbookViewId="0">
      <selection activeCell="E68" sqref="E68"/>
    </sheetView>
  </sheetViews>
  <sheetFormatPr defaultRowHeight="15" x14ac:dyDescent="0.25"/>
  <cols>
    <col min="1" max="1" width="5.140625" customWidth="1"/>
    <col min="2" max="2" width="4.7109375" customWidth="1"/>
    <col min="3" max="3" width="4.5703125" customWidth="1"/>
    <col min="4" max="4" width="6.85546875" customWidth="1"/>
    <col min="5" max="5" width="42.85546875" customWidth="1"/>
    <col min="6" max="6" width="41" customWidth="1"/>
    <col min="7" max="7" width="11" style="159" customWidth="1"/>
    <col min="8" max="8" width="9.42578125" bestFit="1" customWidth="1"/>
  </cols>
  <sheetData>
    <row r="1" spans="1:8" x14ac:dyDescent="0.25">
      <c r="A1" s="25"/>
      <c r="B1" s="25"/>
      <c r="C1" s="25"/>
      <c r="D1" s="25"/>
      <c r="E1" s="25"/>
    </row>
    <row r="2" spans="1:8" x14ac:dyDescent="0.25">
      <c r="A2" s="368" t="s">
        <v>59</v>
      </c>
      <c r="B2" s="369"/>
      <c r="C2" s="369"/>
      <c r="D2" s="369"/>
      <c r="E2" s="370"/>
      <c r="F2" s="151" t="s">
        <v>60</v>
      </c>
    </row>
    <row r="3" spans="1:8" x14ac:dyDescent="0.25">
      <c r="A3" s="371" t="s">
        <v>61</v>
      </c>
      <c r="B3" s="372"/>
      <c r="C3" s="372"/>
      <c r="D3" s="372"/>
      <c r="E3" s="373"/>
      <c r="F3" s="152" t="s">
        <v>1002</v>
      </c>
    </row>
    <row r="4" spans="1:8" x14ac:dyDescent="0.25">
      <c r="A4" s="371" t="s">
        <v>63</v>
      </c>
      <c r="B4" s="372"/>
      <c r="C4" s="372"/>
      <c r="D4" s="372"/>
      <c r="E4" s="373"/>
      <c r="F4" s="29"/>
    </row>
    <row r="5" spans="1:8" x14ac:dyDescent="0.25">
      <c r="A5" s="371" t="s">
        <v>64</v>
      </c>
      <c r="B5" s="372"/>
      <c r="C5" s="372"/>
      <c r="D5" s="372"/>
      <c r="E5" s="373"/>
      <c r="F5" s="47" t="s">
        <v>65</v>
      </c>
    </row>
    <row r="6" spans="1:8" x14ac:dyDescent="0.25">
      <c r="A6" s="148"/>
      <c r="B6" s="148"/>
      <c r="C6" s="148"/>
      <c r="D6" s="148"/>
      <c r="E6" s="148"/>
      <c r="F6" s="32"/>
    </row>
    <row r="7" spans="1:8" x14ac:dyDescent="0.25">
      <c r="A7" s="32" t="s">
        <v>66</v>
      </c>
      <c r="B7" s="25"/>
      <c r="C7" s="25"/>
      <c r="D7" s="25"/>
      <c r="E7" s="25"/>
      <c r="F7" s="33" t="s">
        <v>23</v>
      </c>
    </row>
    <row r="8" spans="1:8" x14ac:dyDescent="0.25">
      <c r="A8" s="374"/>
      <c r="B8" s="375"/>
      <c r="C8" s="375"/>
      <c r="D8" s="375"/>
      <c r="E8" s="376"/>
      <c r="F8" s="149"/>
    </row>
    <row r="9" spans="1:8" x14ac:dyDescent="0.25">
      <c r="A9" s="377" t="s">
        <v>1079</v>
      </c>
      <c r="B9" s="378"/>
      <c r="C9" s="378"/>
      <c r="D9" s="378"/>
      <c r="E9" s="379"/>
      <c r="F9" s="153" t="s">
        <v>24</v>
      </c>
    </row>
    <row r="10" spans="1:8" x14ac:dyDescent="0.25">
      <c r="A10" s="362" t="s">
        <v>1080</v>
      </c>
      <c r="B10" s="363"/>
      <c r="C10" s="363"/>
      <c r="D10" s="363"/>
      <c r="E10" s="364"/>
      <c r="F10" s="153"/>
    </row>
    <row r="11" spans="1:8" x14ac:dyDescent="0.25">
      <c r="A11" s="365" t="s">
        <v>852</v>
      </c>
      <c r="B11" s="366"/>
      <c r="C11" s="366"/>
      <c r="D11" s="366"/>
      <c r="E11" s="367"/>
      <c r="F11" s="154"/>
    </row>
    <row r="12" spans="1:8" x14ac:dyDescent="0.25">
      <c r="A12" s="37"/>
      <c r="B12" s="38"/>
      <c r="C12" s="38"/>
      <c r="D12" s="38"/>
      <c r="E12" s="38"/>
      <c r="F12" s="39"/>
    </row>
    <row r="13" spans="1:8" x14ac:dyDescent="0.25">
      <c r="A13" s="40" t="s">
        <v>8</v>
      </c>
      <c r="B13" s="40" t="s">
        <v>9</v>
      </c>
      <c r="C13" s="40" t="s">
        <v>70</v>
      </c>
      <c r="D13" s="40" t="s">
        <v>11</v>
      </c>
      <c r="E13" s="38" t="s">
        <v>12</v>
      </c>
      <c r="F13" s="41" t="s">
        <v>19</v>
      </c>
    </row>
    <row r="14" spans="1:8" x14ac:dyDescent="0.25">
      <c r="A14" s="46">
        <v>18</v>
      </c>
      <c r="B14" s="46" t="s">
        <v>77</v>
      </c>
      <c r="C14" s="46"/>
      <c r="D14" s="46"/>
      <c r="E14" s="43" t="s">
        <v>966</v>
      </c>
      <c r="F14" s="46" t="s">
        <v>968</v>
      </c>
      <c r="G14" s="116">
        <v>1.4</v>
      </c>
      <c r="H14" s="74">
        <f>G14*A14</f>
        <v>25.2</v>
      </c>
    </row>
    <row r="15" spans="1:8" x14ac:dyDescent="0.25">
      <c r="A15" s="10">
        <v>25</v>
      </c>
      <c r="B15" s="10" t="s">
        <v>77</v>
      </c>
      <c r="C15" s="10" t="s">
        <v>945</v>
      </c>
      <c r="D15" s="10"/>
      <c r="E15" s="10" t="s">
        <v>946</v>
      </c>
      <c r="F15" s="10" t="s">
        <v>968</v>
      </c>
      <c r="G15" s="116">
        <v>0.49959999999999999</v>
      </c>
      <c r="H15" s="74">
        <f t="shared" ref="H15:H45" si="0">G15*A15</f>
        <v>12.49</v>
      </c>
    </row>
    <row r="16" spans="1:8" s="44" customFormat="1" x14ac:dyDescent="0.25">
      <c r="A16" s="10">
        <v>1</v>
      </c>
      <c r="B16" s="43" t="s">
        <v>965</v>
      </c>
      <c r="C16" s="10" t="s">
        <v>554</v>
      </c>
      <c r="D16" s="43"/>
      <c r="E16" s="10" t="s">
        <v>148</v>
      </c>
      <c r="F16" s="166" t="s">
        <v>968</v>
      </c>
      <c r="G16" s="116">
        <v>0.57869999999999999</v>
      </c>
      <c r="H16" s="74">
        <f t="shared" si="0"/>
        <v>0.57869999999999999</v>
      </c>
    </row>
    <row r="17" spans="1:8" s="44" customFormat="1" x14ac:dyDescent="0.25">
      <c r="A17" s="10">
        <v>1</v>
      </c>
      <c r="B17" s="43" t="s">
        <v>965</v>
      </c>
      <c r="C17" s="10" t="s">
        <v>947</v>
      </c>
      <c r="D17" s="43"/>
      <c r="E17" s="10" t="s">
        <v>948</v>
      </c>
      <c r="F17" s="166" t="s">
        <v>968</v>
      </c>
      <c r="G17" s="116">
        <v>11.57</v>
      </c>
      <c r="H17" s="74">
        <f t="shared" si="0"/>
        <v>11.57</v>
      </c>
    </row>
    <row r="18" spans="1:8" x14ac:dyDescent="0.25">
      <c r="A18" s="10">
        <v>1</v>
      </c>
      <c r="B18" s="10" t="s">
        <v>965</v>
      </c>
      <c r="C18" s="10" t="s">
        <v>957</v>
      </c>
      <c r="D18" s="10"/>
      <c r="E18" s="10" t="s">
        <v>958</v>
      </c>
      <c r="F18" s="62" t="s">
        <v>968</v>
      </c>
      <c r="G18" s="116">
        <v>6.1437999999999997</v>
      </c>
      <c r="H18" s="74">
        <f t="shared" si="0"/>
        <v>6.1437999999999997</v>
      </c>
    </row>
    <row r="19" spans="1:8" s="44" customFormat="1" x14ac:dyDescent="0.25">
      <c r="A19" s="43">
        <v>1</v>
      </c>
      <c r="B19" s="43" t="s">
        <v>965</v>
      </c>
      <c r="C19" s="43" t="s">
        <v>961</v>
      </c>
      <c r="D19" s="43"/>
      <c r="E19" s="43" t="s">
        <v>962</v>
      </c>
      <c r="F19" s="166" t="s">
        <v>968</v>
      </c>
      <c r="G19" s="116">
        <v>6.5720000000000001</v>
      </c>
      <c r="H19" s="74">
        <f t="shared" si="0"/>
        <v>6.5720000000000001</v>
      </c>
    </row>
    <row r="20" spans="1:8" s="44" customFormat="1" x14ac:dyDescent="0.25">
      <c r="A20" s="10">
        <v>1</v>
      </c>
      <c r="B20" s="43" t="s">
        <v>965</v>
      </c>
      <c r="C20" s="10" t="s">
        <v>955</v>
      </c>
      <c r="D20" s="43"/>
      <c r="E20" s="10" t="s">
        <v>956</v>
      </c>
      <c r="F20" s="166" t="s">
        <v>986</v>
      </c>
      <c r="G20" s="116">
        <v>25.92</v>
      </c>
      <c r="H20" s="74">
        <f t="shared" si="0"/>
        <v>25.92</v>
      </c>
    </row>
    <row r="21" spans="1:8" s="44" customFormat="1" x14ac:dyDescent="0.25">
      <c r="A21" s="10">
        <v>1</v>
      </c>
      <c r="B21" s="166" t="s">
        <v>965</v>
      </c>
      <c r="C21" s="10"/>
      <c r="D21" s="43"/>
      <c r="E21" s="10" t="s">
        <v>987</v>
      </c>
      <c r="F21" s="166" t="s">
        <v>986</v>
      </c>
      <c r="G21" s="116">
        <v>25.12</v>
      </c>
      <c r="H21" s="74">
        <f t="shared" si="0"/>
        <v>25.12</v>
      </c>
    </row>
    <row r="22" spans="1:8" x14ac:dyDescent="0.25">
      <c r="A22" s="62">
        <v>1</v>
      </c>
      <c r="B22" s="166" t="s">
        <v>965</v>
      </c>
      <c r="C22" s="10"/>
      <c r="D22" s="10"/>
      <c r="E22" s="166" t="s">
        <v>988</v>
      </c>
      <c r="F22" s="166" t="s">
        <v>986</v>
      </c>
      <c r="G22" s="116">
        <v>8</v>
      </c>
      <c r="H22" s="74">
        <f t="shared" si="0"/>
        <v>8</v>
      </c>
    </row>
    <row r="23" spans="1:8" x14ac:dyDescent="0.25">
      <c r="A23" s="62">
        <v>1</v>
      </c>
      <c r="B23" s="166" t="s">
        <v>965</v>
      </c>
      <c r="C23" s="10"/>
      <c r="D23" s="10"/>
      <c r="E23" s="166" t="s">
        <v>984</v>
      </c>
      <c r="F23" s="166" t="s">
        <v>986</v>
      </c>
      <c r="G23" s="116">
        <v>8</v>
      </c>
      <c r="H23" s="74">
        <f t="shared" si="0"/>
        <v>8</v>
      </c>
    </row>
    <row r="24" spans="1:8" x14ac:dyDescent="0.25">
      <c r="A24" s="62">
        <v>2</v>
      </c>
      <c r="B24" s="166" t="s">
        <v>965</v>
      </c>
      <c r="C24" s="10"/>
      <c r="D24" s="10"/>
      <c r="E24" s="166" t="s">
        <v>985</v>
      </c>
      <c r="F24" s="166" t="s">
        <v>986</v>
      </c>
      <c r="G24" s="116">
        <v>8</v>
      </c>
      <c r="H24" s="74">
        <f t="shared" si="0"/>
        <v>16</v>
      </c>
    </row>
    <row r="25" spans="1:8" s="44" customFormat="1" x14ac:dyDescent="0.25">
      <c r="A25" s="10">
        <v>1</v>
      </c>
      <c r="B25" s="43" t="s">
        <v>965</v>
      </c>
      <c r="C25" s="10" t="s">
        <v>949</v>
      </c>
      <c r="D25" s="43"/>
      <c r="E25" s="10" t="s">
        <v>950</v>
      </c>
      <c r="F25" s="166" t="s">
        <v>982</v>
      </c>
      <c r="G25" s="116">
        <v>12</v>
      </c>
      <c r="H25" s="74">
        <f t="shared" si="0"/>
        <v>12</v>
      </c>
    </row>
    <row r="26" spans="1:8" s="44" customFormat="1" x14ac:dyDescent="0.25">
      <c r="A26" s="10">
        <v>1</v>
      </c>
      <c r="B26" s="43" t="s">
        <v>965</v>
      </c>
      <c r="C26" s="10" t="s">
        <v>953</v>
      </c>
      <c r="D26" s="43"/>
      <c r="E26" s="10" t="s">
        <v>954</v>
      </c>
      <c r="F26" s="166" t="s">
        <v>982</v>
      </c>
      <c r="G26" s="116">
        <v>82.13</v>
      </c>
      <c r="H26" s="74">
        <f t="shared" si="0"/>
        <v>82.13</v>
      </c>
    </row>
    <row r="27" spans="1:8" x14ac:dyDescent="0.25">
      <c r="A27" s="10">
        <v>1</v>
      </c>
      <c r="B27" s="10" t="s">
        <v>965</v>
      </c>
      <c r="C27" s="10" t="s">
        <v>959</v>
      </c>
      <c r="D27" s="10"/>
      <c r="E27" s="10" t="s">
        <v>960</v>
      </c>
      <c r="F27" s="62" t="s">
        <v>983</v>
      </c>
      <c r="G27" s="116">
        <v>17.2</v>
      </c>
      <c r="H27" s="74">
        <f t="shared" si="0"/>
        <v>17.2</v>
      </c>
    </row>
    <row r="28" spans="1:8" s="44" customFormat="1" x14ac:dyDescent="0.25">
      <c r="A28" s="43">
        <v>1</v>
      </c>
      <c r="B28" s="43" t="s">
        <v>965</v>
      </c>
      <c r="C28" s="43" t="s">
        <v>963</v>
      </c>
      <c r="D28" s="43"/>
      <c r="E28" s="43" t="s">
        <v>964</v>
      </c>
      <c r="F28" s="166" t="s">
        <v>983</v>
      </c>
      <c r="G28" s="116">
        <v>15.288</v>
      </c>
      <c r="H28" s="74">
        <f t="shared" si="0"/>
        <v>15.288</v>
      </c>
    </row>
    <row r="29" spans="1:8" s="44" customFormat="1" x14ac:dyDescent="0.25">
      <c r="A29" s="166">
        <v>1</v>
      </c>
      <c r="B29" s="166" t="s">
        <v>965</v>
      </c>
      <c r="C29" s="43"/>
      <c r="D29" s="43"/>
      <c r="E29" s="166" t="s">
        <v>984</v>
      </c>
      <c r="F29" s="166" t="s">
        <v>983</v>
      </c>
      <c r="G29" s="116">
        <v>8</v>
      </c>
      <c r="H29" s="74">
        <f t="shared" si="0"/>
        <v>8</v>
      </c>
    </row>
    <row r="30" spans="1:8" s="44" customFormat="1" x14ac:dyDescent="0.25">
      <c r="A30" s="166">
        <v>1</v>
      </c>
      <c r="B30" s="166" t="s">
        <v>965</v>
      </c>
      <c r="C30" s="43"/>
      <c r="D30" s="43"/>
      <c r="E30" s="166" t="s">
        <v>985</v>
      </c>
      <c r="F30" s="166" t="s">
        <v>983</v>
      </c>
      <c r="G30" s="116">
        <v>8</v>
      </c>
      <c r="H30" s="74">
        <f t="shared" si="0"/>
        <v>8</v>
      </c>
    </row>
    <row r="31" spans="1:8" s="44" customFormat="1" x14ac:dyDescent="0.25">
      <c r="A31" s="10">
        <v>1</v>
      </c>
      <c r="B31" s="43" t="s">
        <v>965</v>
      </c>
      <c r="C31" s="10" t="s">
        <v>951</v>
      </c>
      <c r="D31" s="43"/>
      <c r="E31" s="10" t="s">
        <v>952</v>
      </c>
      <c r="F31" s="166" t="s">
        <v>983</v>
      </c>
      <c r="G31" s="116">
        <v>14.24</v>
      </c>
      <c r="H31" s="74">
        <f t="shared" si="0"/>
        <v>14.24</v>
      </c>
    </row>
    <row r="32" spans="1:8" x14ac:dyDescent="0.25">
      <c r="A32" s="10">
        <v>25</v>
      </c>
      <c r="B32" s="10" t="s">
        <v>77</v>
      </c>
      <c r="C32" s="10"/>
      <c r="D32" s="10"/>
      <c r="E32" s="10" t="s">
        <v>323</v>
      </c>
      <c r="F32" s="10"/>
      <c r="G32" s="116">
        <v>0.25</v>
      </c>
      <c r="H32" s="74">
        <f t="shared" si="0"/>
        <v>6.25</v>
      </c>
    </row>
    <row r="33" spans="1:8" s="44" customFormat="1" x14ac:dyDescent="0.25">
      <c r="A33" s="43">
        <v>1</v>
      </c>
      <c r="B33" s="43" t="s">
        <v>965</v>
      </c>
      <c r="C33" s="43"/>
      <c r="D33" s="43"/>
      <c r="E33" s="166" t="s">
        <v>967</v>
      </c>
      <c r="F33" s="17"/>
      <c r="G33" s="158">
        <v>70</v>
      </c>
      <c r="H33" s="74">
        <f t="shared" si="0"/>
        <v>70</v>
      </c>
    </row>
    <row r="34" spans="1:8" s="44" customFormat="1" x14ac:dyDescent="0.25">
      <c r="A34" s="43">
        <v>14</v>
      </c>
      <c r="B34" s="43" t="s">
        <v>77</v>
      </c>
      <c r="C34" s="43"/>
      <c r="D34" s="43"/>
      <c r="E34" s="43" t="s">
        <v>969</v>
      </c>
      <c r="F34" s="17"/>
      <c r="G34" s="116">
        <v>0.8</v>
      </c>
      <c r="H34" s="74">
        <f>G34*A34</f>
        <v>11.200000000000001</v>
      </c>
    </row>
    <row r="35" spans="1:8" s="44" customFormat="1" x14ac:dyDescent="0.25">
      <c r="A35" s="43">
        <v>2</v>
      </c>
      <c r="B35" s="43" t="s">
        <v>77</v>
      </c>
      <c r="C35" s="43"/>
      <c r="D35" s="43"/>
      <c r="E35" s="43" t="s">
        <v>970</v>
      </c>
      <c r="F35" s="17"/>
      <c r="G35" s="161">
        <v>10.68</v>
      </c>
      <c r="H35" s="74">
        <f t="shared" si="0"/>
        <v>21.36</v>
      </c>
    </row>
    <row r="36" spans="1:8" s="44" customFormat="1" x14ac:dyDescent="0.25">
      <c r="A36" s="43">
        <v>0.5</v>
      </c>
      <c r="B36" s="43" t="s">
        <v>77</v>
      </c>
      <c r="C36" s="43"/>
      <c r="D36" s="43"/>
      <c r="E36" s="43" t="s">
        <v>971</v>
      </c>
      <c r="F36" s="43"/>
      <c r="G36" s="162">
        <v>8.42</v>
      </c>
      <c r="H36" s="74">
        <f t="shared" si="0"/>
        <v>4.21</v>
      </c>
    </row>
    <row r="37" spans="1:8" s="44" customFormat="1" x14ac:dyDescent="0.25">
      <c r="A37" s="43">
        <v>16</v>
      </c>
      <c r="B37" s="43" t="s">
        <v>77</v>
      </c>
      <c r="C37" s="43"/>
      <c r="D37" s="43"/>
      <c r="E37" s="43" t="s">
        <v>972</v>
      </c>
      <c r="F37" s="43"/>
      <c r="G37" s="116">
        <v>0.5</v>
      </c>
      <c r="H37" s="74">
        <f t="shared" si="0"/>
        <v>8</v>
      </c>
    </row>
    <row r="38" spans="1:8" s="44" customFormat="1" x14ac:dyDescent="0.25">
      <c r="A38" s="43">
        <v>6</v>
      </c>
      <c r="B38" s="43" t="s">
        <v>77</v>
      </c>
      <c r="C38" s="43"/>
      <c r="D38" s="43"/>
      <c r="E38" s="43" t="s">
        <v>973</v>
      </c>
      <c r="F38" s="43"/>
      <c r="G38" s="116">
        <v>0.35</v>
      </c>
      <c r="H38" s="74">
        <f t="shared" si="0"/>
        <v>2.0999999999999996</v>
      </c>
    </row>
    <row r="39" spans="1:8" s="44" customFormat="1" x14ac:dyDescent="0.25">
      <c r="A39" s="43">
        <v>5</v>
      </c>
      <c r="B39" s="43" t="s">
        <v>77</v>
      </c>
      <c r="C39" s="43"/>
      <c r="D39" s="43"/>
      <c r="E39" s="43" t="s">
        <v>974</v>
      </c>
      <c r="F39" s="17"/>
      <c r="G39" s="116">
        <v>0.6</v>
      </c>
      <c r="H39" s="74">
        <f t="shared" si="0"/>
        <v>3</v>
      </c>
    </row>
    <row r="40" spans="1:8" s="44" customFormat="1" x14ac:dyDescent="0.25">
      <c r="A40" s="43">
        <v>2</v>
      </c>
      <c r="B40" s="43" t="s">
        <v>965</v>
      </c>
      <c r="C40" s="43"/>
      <c r="D40" s="43"/>
      <c r="E40" s="43" t="s">
        <v>975</v>
      </c>
      <c r="F40" s="17"/>
      <c r="G40" s="116">
        <v>1</v>
      </c>
      <c r="H40" s="74">
        <f t="shared" si="0"/>
        <v>2</v>
      </c>
    </row>
    <row r="41" spans="1:8" s="44" customFormat="1" x14ac:dyDescent="0.25">
      <c r="A41" s="43">
        <v>3</v>
      </c>
      <c r="B41" s="43" t="s">
        <v>965</v>
      </c>
      <c r="C41" s="43"/>
      <c r="D41" s="43"/>
      <c r="E41" s="43" t="s">
        <v>976</v>
      </c>
      <c r="F41" s="71"/>
      <c r="G41" s="116">
        <v>1.5</v>
      </c>
      <c r="H41" s="74">
        <f t="shared" si="0"/>
        <v>4.5</v>
      </c>
    </row>
    <row r="42" spans="1:8" s="44" customFormat="1" x14ac:dyDescent="0.25">
      <c r="A42" s="43">
        <v>4</v>
      </c>
      <c r="B42" s="43" t="s">
        <v>965</v>
      </c>
      <c r="C42" s="43"/>
      <c r="D42" s="43"/>
      <c r="E42" s="43" t="s">
        <v>977</v>
      </c>
      <c r="F42" s="17"/>
      <c r="G42" s="116">
        <v>1</v>
      </c>
      <c r="H42" s="74">
        <f t="shared" si="0"/>
        <v>4</v>
      </c>
    </row>
    <row r="43" spans="1:8" s="44" customFormat="1" x14ac:dyDescent="0.25">
      <c r="A43" s="43">
        <v>4</v>
      </c>
      <c r="B43" s="43" t="s">
        <v>77</v>
      </c>
      <c r="C43" s="43"/>
      <c r="D43" s="43"/>
      <c r="E43" s="43" t="s">
        <v>978</v>
      </c>
      <c r="F43" s="60"/>
      <c r="G43" s="116">
        <v>0.6</v>
      </c>
      <c r="H43" s="74">
        <f t="shared" si="0"/>
        <v>2.4</v>
      </c>
    </row>
    <row r="44" spans="1:8" s="44" customFormat="1" x14ac:dyDescent="0.25">
      <c r="A44" s="43">
        <v>3</v>
      </c>
      <c r="B44" s="43" t="s">
        <v>965</v>
      </c>
      <c r="C44" s="43"/>
      <c r="D44" s="43"/>
      <c r="E44" s="43" t="s">
        <v>979</v>
      </c>
      <c r="F44" s="60"/>
      <c r="G44" s="116">
        <v>0.9</v>
      </c>
      <c r="H44" s="74">
        <f t="shared" si="0"/>
        <v>2.7</v>
      </c>
    </row>
    <row r="45" spans="1:8" s="44" customFormat="1" x14ac:dyDescent="0.25">
      <c r="A45" s="43">
        <v>4</v>
      </c>
      <c r="B45" s="43" t="s">
        <v>77</v>
      </c>
      <c r="C45" s="43"/>
      <c r="D45" s="43"/>
      <c r="E45" s="43" t="s">
        <v>980</v>
      </c>
      <c r="F45" s="60"/>
      <c r="G45" s="116">
        <v>0.6</v>
      </c>
      <c r="H45" s="74">
        <f t="shared" si="0"/>
        <v>2.4</v>
      </c>
    </row>
    <row r="46" spans="1:8" s="44" customFormat="1" x14ac:dyDescent="0.25">
      <c r="A46" s="43"/>
      <c r="B46" s="43"/>
      <c r="C46" s="43"/>
      <c r="D46" s="43"/>
      <c r="E46" s="43" t="s">
        <v>981</v>
      </c>
      <c r="F46" s="60"/>
      <c r="G46" s="116"/>
      <c r="H46" s="74">
        <v>15</v>
      </c>
    </row>
    <row r="47" spans="1:8" s="44" customFormat="1" x14ac:dyDescent="0.25">
      <c r="A47" s="43"/>
      <c r="B47" s="43"/>
      <c r="C47" s="43"/>
      <c r="D47" s="43"/>
      <c r="E47" s="142" t="s">
        <v>46</v>
      </c>
      <c r="F47" s="60">
        <f>H49</f>
        <v>600.04424999999992</v>
      </c>
      <c r="G47" s="116"/>
    </row>
    <row r="48" spans="1:8" x14ac:dyDescent="0.25">
      <c r="A48" s="46"/>
      <c r="B48" s="46"/>
      <c r="C48" s="46"/>
      <c r="D48" s="46"/>
      <c r="E48" s="142" t="s">
        <v>997</v>
      </c>
      <c r="F48" s="60">
        <f>21*23</f>
        <v>483</v>
      </c>
      <c r="G48" s="116"/>
      <c r="H48" s="74">
        <f>SUM(H14:H47)</f>
        <v>461.57249999999999</v>
      </c>
    </row>
    <row r="49" spans="1:8" x14ac:dyDescent="0.25">
      <c r="A49" s="46"/>
      <c r="B49" s="46"/>
      <c r="C49" s="46"/>
      <c r="D49" s="46"/>
      <c r="E49" s="163" t="s">
        <v>998</v>
      </c>
      <c r="F49" s="164">
        <f>SUM(F47:F48)</f>
        <v>1083.0442499999999</v>
      </c>
      <c r="G49" s="18">
        <v>0.3</v>
      </c>
      <c r="H49" s="74">
        <f>H48+H48*G49</f>
        <v>600.04424999999992</v>
      </c>
    </row>
    <row r="50" spans="1:8" x14ac:dyDescent="0.25">
      <c r="A50" s="46"/>
      <c r="B50" s="46"/>
      <c r="C50" s="46"/>
      <c r="D50" s="46"/>
      <c r="E50" s="46"/>
      <c r="F50" s="165" t="s">
        <v>702</v>
      </c>
    </row>
    <row r="51" spans="1:8" x14ac:dyDescent="0.25">
      <c r="A51" s="47" t="s">
        <v>97</v>
      </c>
      <c r="B51" s="48"/>
      <c r="C51" s="48"/>
      <c r="D51" s="48"/>
      <c r="E51" s="48"/>
      <c r="F51" s="155" t="s">
        <v>98</v>
      </c>
      <c r="H51" s="74">
        <f>F49/3</f>
        <v>361.01474999999999</v>
      </c>
    </row>
    <row r="52" spans="1:8" x14ac:dyDescent="0.25">
      <c r="A52" s="47"/>
      <c r="B52" s="48"/>
      <c r="C52" s="48"/>
      <c r="D52" s="48"/>
      <c r="E52" s="48"/>
      <c r="F52" s="156"/>
    </row>
    <row r="53" spans="1:8" x14ac:dyDescent="0.25">
      <c r="A53" s="47" t="s">
        <v>99</v>
      </c>
      <c r="B53" s="48"/>
      <c r="C53" s="48"/>
      <c r="D53" s="48"/>
      <c r="E53" s="48"/>
      <c r="F53" s="55"/>
    </row>
    <row r="54" spans="1:8" x14ac:dyDescent="0.25">
      <c r="A54" s="52"/>
      <c r="B54" s="53"/>
      <c r="C54" s="53"/>
      <c r="D54" s="53"/>
      <c r="E54" s="53"/>
      <c r="F54" s="155" t="s">
        <v>100</v>
      </c>
    </row>
    <row r="55" spans="1:8" x14ac:dyDescent="0.25">
      <c r="A55" s="47" t="s">
        <v>1081</v>
      </c>
      <c r="B55" s="48"/>
      <c r="C55" s="48"/>
      <c r="D55" s="48"/>
      <c r="E55" s="48"/>
      <c r="F55" s="157"/>
    </row>
    <row r="56" spans="1:8" x14ac:dyDescent="0.25">
      <c r="A56" s="55"/>
      <c r="B56" s="56"/>
      <c r="C56" s="56"/>
      <c r="D56" s="56"/>
      <c r="E56" s="56"/>
      <c r="F56" s="55"/>
    </row>
    <row r="58" spans="1:8" x14ac:dyDescent="0.25">
      <c r="C58" s="111" t="s">
        <v>999</v>
      </c>
      <c r="F58" s="15"/>
    </row>
    <row r="59" spans="1:8" x14ac:dyDescent="0.25">
      <c r="E59" t="s">
        <v>1000</v>
      </c>
      <c r="F59" s="23">
        <v>90</v>
      </c>
    </row>
    <row r="60" spans="1:8" x14ac:dyDescent="0.25">
      <c r="C60" t="s">
        <v>965</v>
      </c>
      <c r="D60">
        <v>1</v>
      </c>
      <c r="E60" t="s">
        <v>989</v>
      </c>
      <c r="G60" s="16">
        <v>7</v>
      </c>
    </row>
    <row r="61" spans="1:8" x14ac:dyDescent="0.25">
      <c r="C61" t="s">
        <v>965</v>
      </c>
      <c r="D61">
        <v>1</v>
      </c>
      <c r="E61" t="s">
        <v>990</v>
      </c>
      <c r="G61" s="16">
        <v>9</v>
      </c>
    </row>
    <row r="62" spans="1:8" x14ac:dyDescent="0.25">
      <c r="C62" t="s">
        <v>77</v>
      </c>
      <c r="D62">
        <v>5</v>
      </c>
      <c r="E62" t="s">
        <v>991</v>
      </c>
      <c r="G62" s="16">
        <v>5</v>
      </c>
    </row>
    <row r="63" spans="1:8" x14ac:dyDescent="0.25">
      <c r="C63" t="s">
        <v>965</v>
      </c>
      <c r="D63">
        <v>1</v>
      </c>
      <c r="E63" t="s">
        <v>992</v>
      </c>
      <c r="G63" s="16">
        <v>4</v>
      </c>
    </row>
    <row r="64" spans="1:8" x14ac:dyDescent="0.25">
      <c r="C64" t="s">
        <v>77</v>
      </c>
      <c r="D64">
        <v>3</v>
      </c>
      <c r="E64" t="s">
        <v>844</v>
      </c>
      <c r="G64" s="16">
        <v>3</v>
      </c>
    </row>
    <row r="65" spans="3:8" x14ac:dyDescent="0.25">
      <c r="G65" s="160">
        <f>23*2</f>
        <v>46</v>
      </c>
    </row>
    <row r="66" spans="3:8" x14ac:dyDescent="0.25">
      <c r="G66" s="23">
        <f>SUM(G60:G65)</f>
        <v>74</v>
      </c>
      <c r="H66" s="110" t="s">
        <v>176</v>
      </c>
    </row>
    <row r="67" spans="3:8" x14ac:dyDescent="0.25">
      <c r="C67" s="111" t="s">
        <v>1001</v>
      </c>
    </row>
    <row r="68" spans="3:8" x14ac:dyDescent="0.25">
      <c r="E68" t="s">
        <v>993</v>
      </c>
      <c r="F68" s="15">
        <v>80</v>
      </c>
      <c r="G68" s="15">
        <v>46</v>
      </c>
    </row>
    <row r="69" spans="3:8" x14ac:dyDescent="0.25">
      <c r="C69" t="s">
        <v>965</v>
      </c>
      <c r="D69">
        <v>1</v>
      </c>
      <c r="E69" t="s">
        <v>994</v>
      </c>
      <c r="G69" s="15">
        <v>2</v>
      </c>
    </row>
    <row r="70" spans="3:8" x14ac:dyDescent="0.25">
      <c r="C70" t="s">
        <v>965</v>
      </c>
      <c r="D70">
        <v>1</v>
      </c>
      <c r="E70" t="s">
        <v>995</v>
      </c>
      <c r="G70" s="15">
        <v>11</v>
      </c>
    </row>
    <row r="71" spans="3:8" x14ac:dyDescent="0.25">
      <c r="E71" t="s">
        <v>996</v>
      </c>
      <c r="G71" s="160">
        <v>5</v>
      </c>
    </row>
    <row r="72" spans="3:8" x14ac:dyDescent="0.25">
      <c r="G72" s="15"/>
    </row>
    <row r="73" spans="3:8" x14ac:dyDescent="0.25">
      <c r="G73" s="23">
        <f>SUM(G68:G72)</f>
        <v>64</v>
      </c>
      <c r="H73" s="110" t="s">
        <v>176</v>
      </c>
    </row>
  </sheetData>
  <mergeCells count="8">
    <mergeCell ref="A10:E10"/>
    <mergeCell ref="A11:E11"/>
    <mergeCell ref="A2:E2"/>
    <mergeCell ref="A3:E3"/>
    <mergeCell ref="A4:E4"/>
    <mergeCell ref="A5:E5"/>
    <mergeCell ref="A8:E8"/>
    <mergeCell ref="A9:E9"/>
  </mergeCells>
  <pageMargins left="0.51181102362204722" right="0.11811023622047245" top="0.35433070866141736" bottom="0.35433070866141736" header="0.31496062992125984" footer="0.31496062992125984"/>
  <pageSetup paperSize="9" scale="76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646BB4-758C-478A-9261-A566A32439C4}">
  <sheetPr>
    <pageSetUpPr fitToPage="1"/>
  </sheetPr>
  <dimension ref="A1:F64"/>
  <sheetViews>
    <sheetView topLeftCell="A45" workbookViewId="0">
      <selection activeCell="F57" sqref="A1:F57"/>
    </sheetView>
  </sheetViews>
  <sheetFormatPr defaultRowHeight="15" x14ac:dyDescent="0.25"/>
  <cols>
    <col min="1" max="1" width="5.5703125" customWidth="1"/>
    <col min="2" max="2" width="6.85546875" customWidth="1"/>
    <col min="3" max="3" width="6.7109375" customWidth="1"/>
    <col min="4" max="4" width="9.5703125" customWidth="1"/>
    <col min="5" max="5" width="26" customWidth="1"/>
    <col min="6" max="6" width="41" customWidth="1"/>
    <col min="8" max="8" width="9.42578125" bestFit="1" customWidth="1"/>
  </cols>
  <sheetData>
    <row r="1" spans="1:6" x14ac:dyDescent="0.25">
      <c r="A1" s="25"/>
      <c r="B1" s="25"/>
      <c r="C1" s="25"/>
      <c r="D1" s="25"/>
      <c r="E1" s="25"/>
    </row>
    <row r="2" spans="1:6" x14ac:dyDescent="0.25">
      <c r="A2" s="368" t="s">
        <v>59</v>
      </c>
      <c r="B2" s="369"/>
      <c r="C2" s="369"/>
      <c r="D2" s="369"/>
      <c r="E2" s="370"/>
      <c r="F2" s="27" t="s">
        <v>60</v>
      </c>
    </row>
    <row r="3" spans="1:6" x14ac:dyDescent="0.25">
      <c r="A3" s="371" t="s">
        <v>61</v>
      </c>
      <c r="B3" s="372"/>
      <c r="C3" s="372"/>
      <c r="D3" s="372"/>
      <c r="E3" s="373"/>
      <c r="F3" s="28" t="s">
        <v>2219</v>
      </c>
    </row>
    <row r="4" spans="1:6" x14ac:dyDescent="0.25">
      <c r="A4" s="371" t="s">
        <v>63</v>
      </c>
      <c r="B4" s="372"/>
      <c r="C4" s="372"/>
      <c r="D4" s="372"/>
      <c r="E4" s="373"/>
      <c r="F4" s="29"/>
    </row>
    <row r="5" spans="1:6" x14ac:dyDescent="0.25">
      <c r="A5" s="371" t="s">
        <v>64</v>
      </c>
      <c r="B5" s="372"/>
      <c r="C5" s="372"/>
      <c r="D5" s="372"/>
      <c r="E5" s="373"/>
      <c r="F5" s="30" t="s">
        <v>65</v>
      </c>
    </row>
    <row r="6" spans="1:6" x14ac:dyDescent="0.25">
      <c r="A6" s="277"/>
      <c r="B6" s="277"/>
      <c r="C6" s="277"/>
      <c r="D6" s="277"/>
      <c r="E6" s="277"/>
      <c r="F6" s="32"/>
    </row>
    <row r="7" spans="1:6" x14ac:dyDescent="0.25">
      <c r="A7" s="32" t="s">
        <v>66</v>
      </c>
      <c r="B7" s="25"/>
      <c r="C7" s="25"/>
      <c r="D7" s="25"/>
      <c r="E7" s="25"/>
      <c r="F7" s="33" t="s">
        <v>23</v>
      </c>
    </row>
    <row r="8" spans="1:6" x14ac:dyDescent="0.25">
      <c r="A8" s="374"/>
      <c r="B8" s="375"/>
      <c r="C8" s="375"/>
      <c r="D8" s="375"/>
      <c r="E8" s="376"/>
      <c r="F8" s="34"/>
    </row>
    <row r="9" spans="1:6" x14ac:dyDescent="0.25">
      <c r="A9" s="377" t="s">
        <v>2215</v>
      </c>
      <c r="B9" s="378"/>
      <c r="C9" s="378"/>
      <c r="D9" s="378"/>
      <c r="E9" s="379"/>
      <c r="F9" s="35" t="s">
        <v>2209</v>
      </c>
    </row>
    <row r="10" spans="1:6" x14ac:dyDescent="0.25">
      <c r="A10" s="362" t="s">
        <v>2216</v>
      </c>
      <c r="B10" s="363"/>
      <c r="C10" s="363"/>
      <c r="D10" s="363"/>
      <c r="E10" s="364"/>
      <c r="F10" s="35" t="s">
        <v>2211</v>
      </c>
    </row>
    <row r="11" spans="1:6" x14ac:dyDescent="0.25">
      <c r="A11" s="365" t="s">
        <v>2217</v>
      </c>
      <c r="B11" s="366"/>
      <c r="C11" s="366"/>
      <c r="D11" s="366"/>
      <c r="E11" s="367"/>
      <c r="F11" s="36"/>
    </row>
    <row r="12" spans="1:6" x14ac:dyDescent="0.25">
      <c r="A12" s="37"/>
      <c r="B12" s="38"/>
      <c r="C12" s="38"/>
      <c r="D12" s="38"/>
      <c r="E12" s="38"/>
      <c r="F12" s="39"/>
    </row>
    <row r="13" spans="1:6" x14ac:dyDescent="0.25">
      <c r="A13" s="40" t="s">
        <v>8</v>
      </c>
      <c r="B13" s="40" t="s">
        <v>9</v>
      </c>
      <c r="C13" s="40" t="s">
        <v>70</v>
      </c>
      <c r="D13" s="40" t="s">
        <v>11</v>
      </c>
      <c r="E13" s="38" t="s">
        <v>12</v>
      </c>
      <c r="F13" s="41" t="s">
        <v>19</v>
      </c>
    </row>
    <row r="14" spans="1:6" x14ac:dyDescent="0.25">
      <c r="A14" s="259" t="s">
        <v>77</v>
      </c>
      <c r="B14" s="259">
        <v>4</v>
      </c>
      <c r="C14" s="10"/>
      <c r="D14" s="10"/>
      <c r="E14" s="10" t="s">
        <v>1910</v>
      </c>
      <c r="F14" s="10"/>
    </row>
    <row r="15" spans="1:6" x14ac:dyDescent="0.25">
      <c r="A15" s="281" t="s">
        <v>207</v>
      </c>
      <c r="B15" s="282">
        <v>2</v>
      </c>
      <c r="C15" s="283" t="s">
        <v>1318</v>
      </c>
      <c r="D15" s="283"/>
      <c r="E15" s="283" t="s">
        <v>1319</v>
      </c>
      <c r="F15" s="219"/>
    </row>
    <row r="16" spans="1:6" s="44" customFormat="1" x14ac:dyDescent="0.25">
      <c r="A16" s="281" t="s">
        <v>207</v>
      </c>
      <c r="B16" s="259">
        <v>1</v>
      </c>
      <c r="C16" s="10" t="s">
        <v>1412</v>
      </c>
      <c r="D16" s="10" t="s">
        <v>1411</v>
      </c>
      <c r="E16" s="10" t="s">
        <v>1413</v>
      </c>
      <c r="F16" s="284"/>
    </row>
    <row r="17" spans="1:6" s="44" customFormat="1" x14ac:dyDescent="0.25">
      <c r="A17" s="281" t="s">
        <v>207</v>
      </c>
      <c r="B17" s="259">
        <v>2</v>
      </c>
      <c r="C17" s="10" t="s">
        <v>1414</v>
      </c>
      <c r="D17" s="10">
        <v>122754</v>
      </c>
      <c r="E17" s="10" t="s">
        <v>1415</v>
      </c>
      <c r="F17" s="284"/>
    </row>
    <row r="18" spans="1:6" s="44" customFormat="1" x14ac:dyDescent="0.25">
      <c r="A18" s="281" t="s">
        <v>207</v>
      </c>
      <c r="B18" s="259">
        <v>4</v>
      </c>
      <c r="C18" s="10" t="s">
        <v>1417</v>
      </c>
      <c r="D18" s="10" t="s">
        <v>1416</v>
      </c>
      <c r="E18" s="10" t="s">
        <v>1418</v>
      </c>
      <c r="F18" s="284"/>
    </row>
    <row r="19" spans="1:6" s="44" customFormat="1" x14ac:dyDescent="0.25">
      <c r="A19" s="281" t="s">
        <v>207</v>
      </c>
      <c r="B19" s="259">
        <v>2</v>
      </c>
      <c r="C19" s="10" t="s">
        <v>1412</v>
      </c>
      <c r="D19" s="10" t="s">
        <v>1437</v>
      </c>
      <c r="E19" s="10" t="s">
        <v>1438</v>
      </c>
      <c r="F19" s="284"/>
    </row>
    <row r="20" spans="1:6" s="44" customFormat="1" x14ac:dyDescent="0.25">
      <c r="A20" s="281" t="s">
        <v>207</v>
      </c>
      <c r="B20" s="259">
        <v>1</v>
      </c>
      <c r="C20" s="10" t="s">
        <v>1412</v>
      </c>
      <c r="D20" s="10" t="s">
        <v>1439</v>
      </c>
      <c r="E20" s="10" t="s">
        <v>1106</v>
      </c>
      <c r="F20" s="284"/>
    </row>
    <row r="21" spans="1:6" s="44" customFormat="1" x14ac:dyDescent="0.25">
      <c r="A21" s="281" t="s">
        <v>207</v>
      </c>
      <c r="B21" s="259">
        <v>1</v>
      </c>
      <c r="C21" s="10" t="s">
        <v>1440</v>
      </c>
      <c r="D21" s="10">
        <v>99374</v>
      </c>
      <c r="E21" s="10" t="s">
        <v>1108</v>
      </c>
      <c r="F21" s="284"/>
    </row>
    <row r="22" spans="1:6" s="44" customFormat="1" x14ac:dyDescent="0.25">
      <c r="A22" s="281" t="s">
        <v>207</v>
      </c>
      <c r="B22" s="259">
        <v>1</v>
      </c>
      <c r="C22" s="10" t="s">
        <v>1216</v>
      </c>
      <c r="D22" s="10"/>
      <c r="E22" s="10" t="s">
        <v>1217</v>
      </c>
      <c r="F22" s="284"/>
    </row>
    <row r="23" spans="1:6" s="44" customFormat="1" x14ac:dyDescent="0.25">
      <c r="A23" s="281" t="s">
        <v>207</v>
      </c>
      <c r="B23" s="259">
        <v>1</v>
      </c>
      <c r="C23" s="10" t="s">
        <v>1218</v>
      </c>
      <c r="D23" s="10"/>
      <c r="E23" s="10" t="s">
        <v>1219</v>
      </c>
      <c r="F23" s="284"/>
    </row>
    <row r="24" spans="1:6" x14ac:dyDescent="0.25">
      <c r="A24" s="281" t="s">
        <v>207</v>
      </c>
      <c r="B24" s="259">
        <v>1</v>
      </c>
      <c r="C24" s="10" t="s">
        <v>1220</v>
      </c>
      <c r="D24" s="10"/>
      <c r="E24" s="10" t="s">
        <v>1221</v>
      </c>
      <c r="F24" s="284"/>
    </row>
    <row r="25" spans="1:6" x14ac:dyDescent="0.25">
      <c r="A25" s="281" t="s">
        <v>207</v>
      </c>
      <c r="B25" s="259">
        <v>1</v>
      </c>
      <c r="C25" s="10" t="s">
        <v>1222</v>
      </c>
      <c r="D25" s="10"/>
      <c r="E25" s="10" t="s">
        <v>1223</v>
      </c>
      <c r="F25" s="284"/>
    </row>
    <row r="26" spans="1:6" s="44" customFormat="1" x14ac:dyDescent="0.25">
      <c r="A26" s="281" t="s">
        <v>207</v>
      </c>
      <c r="B26" s="259">
        <v>1</v>
      </c>
      <c r="C26" s="10" t="s">
        <v>1218</v>
      </c>
      <c r="D26" s="10"/>
      <c r="E26" s="10" t="s">
        <v>1224</v>
      </c>
      <c r="F26" s="284"/>
    </row>
    <row r="27" spans="1:6" s="44" customFormat="1" x14ac:dyDescent="0.25">
      <c r="A27" s="281" t="s">
        <v>207</v>
      </c>
      <c r="B27" s="259">
        <v>2</v>
      </c>
      <c r="C27" s="10" t="s">
        <v>1220</v>
      </c>
      <c r="D27" s="10"/>
      <c r="E27" s="10" t="s">
        <v>1225</v>
      </c>
      <c r="F27" s="284"/>
    </row>
    <row r="28" spans="1:6" s="44" customFormat="1" x14ac:dyDescent="0.25">
      <c r="A28" s="281" t="s">
        <v>207</v>
      </c>
      <c r="B28" s="282">
        <v>2</v>
      </c>
      <c r="C28" s="283" t="s">
        <v>1315</v>
      </c>
      <c r="D28" s="283"/>
      <c r="E28" s="283" t="s">
        <v>1316</v>
      </c>
      <c r="F28" s="219"/>
    </row>
    <row r="29" spans="1:6" s="44" customFormat="1" x14ac:dyDescent="0.25">
      <c r="A29" s="281" t="s">
        <v>207</v>
      </c>
      <c r="B29" s="260">
        <v>1</v>
      </c>
      <c r="C29" s="205" t="s">
        <v>1303</v>
      </c>
      <c r="D29" s="205"/>
      <c r="E29" s="205" t="s">
        <v>1357</v>
      </c>
      <c r="F29" s="284"/>
    </row>
    <row r="30" spans="1:6" s="44" customFormat="1" x14ac:dyDescent="0.25">
      <c r="A30" s="281" t="s">
        <v>207</v>
      </c>
      <c r="B30" s="259">
        <v>1</v>
      </c>
      <c r="C30" s="10" t="s">
        <v>1406</v>
      </c>
      <c r="D30" s="10" t="s">
        <v>1405</v>
      </c>
      <c r="E30" s="10" t="s">
        <v>1922</v>
      </c>
      <c r="F30" s="284"/>
    </row>
    <row r="31" spans="1:6" s="44" customFormat="1" x14ac:dyDescent="0.25">
      <c r="A31" s="281" t="s">
        <v>207</v>
      </c>
      <c r="B31" s="282">
        <v>1</v>
      </c>
      <c r="C31" s="283" t="s">
        <v>1308</v>
      </c>
      <c r="D31" s="283"/>
      <c r="E31" s="283" t="s">
        <v>1309</v>
      </c>
      <c r="F31" s="10"/>
    </row>
    <row r="32" spans="1:6" s="44" customFormat="1" x14ac:dyDescent="0.25">
      <c r="A32" s="281" t="s">
        <v>207</v>
      </c>
      <c r="B32" s="282">
        <v>1</v>
      </c>
      <c r="C32" s="283" t="s">
        <v>1311</v>
      </c>
      <c r="D32" s="283"/>
      <c r="E32" s="283" t="s">
        <v>1312</v>
      </c>
      <c r="F32" s="10"/>
    </row>
    <row r="33" spans="1:6" s="44" customFormat="1" x14ac:dyDescent="0.25">
      <c r="A33" s="281" t="s">
        <v>207</v>
      </c>
      <c r="B33" s="282">
        <v>1</v>
      </c>
      <c r="C33" s="283" t="s">
        <v>1313</v>
      </c>
      <c r="D33" s="283"/>
      <c r="E33" s="283" t="s">
        <v>1314</v>
      </c>
      <c r="F33" s="10"/>
    </row>
    <row r="34" spans="1:6" s="44" customFormat="1" x14ac:dyDescent="0.25">
      <c r="A34" s="259" t="s">
        <v>403</v>
      </c>
      <c r="B34" s="259">
        <v>42</v>
      </c>
      <c r="C34" s="10" t="s">
        <v>1204</v>
      </c>
      <c r="D34" s="10"/>
      <c r="E34" s="10" t="s">
        <v>1205</v>
      </c>
      <c r="F34" s="10"/>
    </row>
    <row r="35" spans="1:6" s="44" customFormat="1" x14ac:dyDescent="0.25">
      <c r="A35" s="280" t="s">
        <v>207</v>
      </c>
      <c r="B35" s="260">
        <v>2</v>
      </c>
      <c r="C35" s="205" t="s">
        <v>1350</v>
      </c>
      <c r="D35" s="205"/>
      <c r="E35" s="205" t="s">
        <v>1351</v>
      </c>
      <c r="F35" s="219"/>
    </row>
    <row r="36" spans="1:6" s="44" customFormat="1" x14ac:dyDescent="0.25">
      <c r="A36" s="281" t="s">
        <v>207</v>
      </c>
      <c r="B36" s="282">
        <v>1</v>
      </c>
      <c r="C36" s="283" t="s">
        <v>1306</v>
      </c>
      <c r="D36" s="283"/>
      <c r="E36" s="283" t="s">
        <v>1307</v>
      </c>
      <c r="F36" s="10"/>
    </row>
    <row r="37" spans="1:6" x14ac:dyDescent="0.25">
      <c r="A37" s="281" t="s">
        <v>207</v>
      </c>
      <c r="B37" s="282">
        <v>4</v>
      </c>
      <c r="C37" s="283"/>
      <c r="D37" s="283"/>
      <c r="E37" s="283" t="s">
        <v>1938</v>
      </c>
      <c r="F37" s="284"/>
    </row>
    <row r="38" spans="1:6" x14ac:dyDescent="0.25">
      <c r="A38" s="281" t="s">
        <v>207</v>
      </c>
      <c r="B38" s="282">
        <v>4</v>
      </c>
      <c r="C38" s="283"/>
      <c r="D38" s="283"/>
      <c r="E38" s="283" t="s">
        <v>1939</v>
      </c>
      <c r="F38" s="284"/>
    </row>
    <row r="39" spans="1:6" x14ac:dyDescent="0.25">
      <c r="A39" s="281" t="s">
        <v>207</v>
      </c>
      <c r="B39" s="259">
        <v>8</v>
      </c>
      <c r="C39" s="10"/>
      <c r="D39" s="10"/>
      <c r="E39" s="285" t="s">
        <v>1940</v>
      </c>
      <c r="F39" s="284"/>
    </row>
    <row r="40" spans="1:6" x14ac:dyDescent="0.25">
      <c r="A40" s="259" t="s">
        <v>207</v>
      </c>
      <c r="B40" s="259">
        <v>1</v>
      </c>
      <c r="C40" s="10" t="s">
        <v>1215</v>
      </c>
      <c r="D40" s="10"/>
      <c r="E40" s="10" t="s">
        <v>1911</v>
      </c>
      <c r="F40" s="10"/>
    </row>
    <row r="41" spans="1:6" x14ac:dyDescent="0.25">
      <c r="A41" s="259" t="s">
        <v>207</v>
      </c>
      <c r="B41" s="259">
        <v>2</v>
      </c>
      <c r="C41" s="10"/>
      <c r="D41" s="10"/>
      <c r="E41" s="10" t="s">
        <v>1918</v>
      </c>
      <c r="F41" s="10"/>
    </row>
    <row r="42" spans="1:6" x14ac:dyDescent="0.25">
      <c r="A42" s="259" t="s">
        <v>207</v>
      </c>
      <c r="B42" s="259">
        <v>3</v>
      </c>
      <c r="C42" s="10"/>
      <c r="D42" s="10"/>
      <c r="E42" s="266" t="s">
        <v>1913</v>
      </c>
      <c r="F42" s="10"/>
    </row>
    <row r="43" spans="1:6" x14ac:dyDescent="0.25">
      <c r="A43" s="259" t="s">
        <v>207</v>
      </c>
      <c r="B43" s="259">
        <v>1</v>
      </c>
      <c r="C43" s="10" t="s">
        <v>1423</v>
      </c>
      <c r="D43" s="10" t="s">
        <v>1422</v>
      </c>
      <c r="E43" s="10" t="s">
        <v>1424</v>
      </c>
      <c r="F43" s="10"/>
    </row>
    <row r="44" spans="1:6" x14ac:dyDescent="0.25">
      <c r="A44" s="259" t="s">
        <v>207</v>
      </c>
      <c r="B44" s="259">
        <v>1</v>
      </c>
      <c r="C44" s="10" t="s">
        <v>1423</v>
      </c>
      <c r="D44" s="10" t="s">
        <v>1502</v>
      </c>
      <c r="E44" s="10" t="s">
        <v>1503</v>
      </c>
      <c r="F44" s="10"/>
    </row>
    <row r="45" spans="1:6" x14ac:dyDescent="0.25">
      <c r="A45" s="259" t="s">
        <v>207</v>
      </c>
      <c r="B45" s="259">
        <v>12</v>
      </c>
      <c r="C45" s="10"/>
      <c r="D45" s="10"/>
      <c r="E45" s="10" t="s">
        <v>1915</v>
      </c>
      <c r="F45" s="10"/>
    </row>
    <row r="46" spans="1:6" x14ac:dyDescent="0.25">
      <c r="A46" s="259" t="s">
        <v>77</v>
      </c>
      <c r="B46" s="259">
        <v>20</v>
      </c>
      <c r="C46" s="10"/>
      <c r="D46" s="10"/>
      <c r="E46" s="10" t="s">
        <v>978</v>
      </c>
      <c r="F46" s="10"/>
    </row>
    <row r="47" spans="1:6" x14ac:dyDescent="0.25">
      <c r="A47" s="259" t="s">
        <v>207</v>
      </c>
      <c r="B47" s="259">
        <v>1</v>
      </c>
      <c r="C47" s="10"/>
      <c r="D47" s="10"/>
      <c r="E47" s="10" t="s">
        <v>1917</v>
      </c>
      <c r="F47" s="10"/>
    </row>
    <row r="48" spans="1:6" x14ac:dyDescent="0.25">
      <c r="A48" s="259" t="s">
        <v>207</v>
      </c>
      <c r="B48" s="259">
        <v>1</v>
      </c>
      <c r="C48" s="10"/>
      <c r="D48" s="10"/>
      <c r="E48" s="10" t="s">
        <v>1919</v>
      </c>
      <c r="F48" s="10"/>
    </row>
    <row r="49" spans="1:6" x14ac:dyDescent="0.25">
      <c r="A49" s="259" t="s">
        <v>207</v>
      </c>
      <c r="B49" s="259">
        <v>2</v>
      </c>
      <c r="C49" s="10"/>
      <c r="D49" s="10"/>
      <c r="E49" s="10" t="s">
        <v>1920</v>
      </c>
      <c r="F49" s="10"/>
    </row>
    <row r="50" spans="1:6" x14ac:dyDescent="0.25">
      <c r="A50" s="259" t="s">
        <v>77</v>
      </c>
      <c r="B50" s="259">
        <v>30</v>
      </c>
      <c r="C50" s="10"/>
      <c r="D50" s="10"/>
      <c r="E50" s="10" t="s">
        <v>1921</v>
      </c>
      <c r="F50" s="10"/>
    </row>
    <row r="51" spans="1:6" x14ac:dyDescent="0.25">
      <c r="A51" s="46"/>
      <c r="B51" s="46"/>
      <c r="C51" s="46"/>
      <c r="D51" s="46"/>
      <c r="E51" s="46"/>
      <c r="F51" s="46"/>
    </row>
    <row r="52" spans="1:6" x14ac:dyDescent="0.25">
      <c r="A52" s="47" t="s">
        <v>97</v>
      </c>
      <c r="B52" s="48"/>
      <c r="C52" s="48"/>
      <c r="D52" s="48"/>
      <c r="E52" s="48"/>
      <c r="F52" s="49" t="s">
        <v>98</v>
      </c>
    </row>
    <row r="53" spans="1:6" x14ac:dyDescent="0.25">
      <c r="A53" s="47"/>
      <c r="B53" s="48"/>
      <c r="C53" s="48"/>
      <c r="D53" s="48"/>
      <c r="E53" s="48"/>
      <c r="F53" s="50"/>
    </row>
    <row r="54" spans="1:6" x14ac:dyDescent="0.25">
      <c r="A54" s="47" t="s">
        <v>99</v>
      </c>
      <c r="B54" s="48"/>
      <c r="C54" s="48"/>
      <c r="D54" s="48"/>
      <c r="E54" s="48"/>
      <c r="F54" s="51"/>
    </row>
    <row r="55" spans="1:6" x14ac:dyDescent="0.25">
      <c r="A55" s="52"/>
      <c r="B55" s="53"/>
      <c r="C55" s="53"/>
      <c r="D55" s="53"/>
      <c r="E55" s="53"/>
      <c r="F55" s="49" t="s">
        <v>100</v>
      </c>
    </row>
    <row r="56" spans="1:6" x14ac:dyDescent="0.25">
      <c r="A56" s="47" t="s">
        <v>2220</v>
      </c>
      <c r="B56" s="48"/>
      <c r="C56" s="48"/>
      <c r="D56" s="48"/>
      <c r="E56" s="48"/>
      <c r="F56" s="54"/>
    </row>
    <row r="57" spans="1:6" x14ac:dyDescent="0.25">
      <c r="A57" s="55"/>
      <c r="B57" s="56"/>
      <c r="C57" s="56"/>
      <c r="D57" s="56"/>
      <c r="E57" s="56"/>
      <c r="F57" s="51"/>
    </row>
    <row r="60" spans="1:6" x14ac:dyDescent="0.25">
      <c r="F60" s="15"/>
    </row>
    <row r="61" spans="1:6" x14ac:dyDescent="0.25">
      <c r="F61" s="23"/>
    </row>
    <row r="62" spans="1:6" x14ac:dyDescent="0.25">
      <c r="F62" s="23"/>
    </row>
    <row r="64" spans="1:6" x14ac:dyDescent="0.25">
      <c r="F64" s="23">
        <f>SUM(F60:F63)</f>
        <v>0</v>
      </c>
    </row>
  </sheetData>
  <mergeCells count="8">
    <mergeCell ref="A10:E10"/>
    <mergeCell ref="A11:E11"/>
    <mergeCell ref="A2:E2"/>
    <mergeCell ref="A3:E3"/>
    <mergeCell ref="A4:E4"/>
    <mergeCell ref="A5:E5"/>
    <mergeCell ref="A8:E8"/>
    <mergeCell ref="A9:E9"/>
  </mergeCells>
  <pageMargins left="0.7" right="0.7" top="0.75" bottom="0.75" header="0.3" footer="0.3"/>
  <pageSetup paperSize="9" scale="88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714229-F4DA-400F-94D4-E65252179FC5}">
  <sheetPr>
    <pageSetUpPr fitToPage="1"/>
  </sheetPr>
  <dimension ref="A1:F70"/>
  <sheetViews>
    <sheetView topLeftCell="A51" workbookViewId="0">
      <selection activeCell="F63" sqref="A1:F63"/>
    </sheetView>
  </sheetViews>
  <sheetFormatPr defaultRowHeight="15" x14ac:dyDescent="0.25"/>
  <cols>
    <col min="1" max="1" width="5.5703125" customWidth="1"/>
    <col min="2" max="2" width="6.85546875" customWidth="1"/>
    <col min="3" max="3" width="6.7109375" customWidth="1"/>
    <col min="4" max="4" width="9.5703125" customWidth="1"/>
    <col min="5" max="5" width="26" customWidth="1"/>
    <col min="6" max="6" width="41" customWidth="1"/>
    <col min="8" max="8" width="9.42578125" bestFit="1" customWidth="1"/>
  </cols>
  <sheetData>
    <row r="1" spans="1:6" x14ac:dyDescent="0.25">
      <c r="A1" s="25"/>
      <c r="B1" s="25"/>
      <c r="C1" s="25"/>
      <c r="D1" s="25"/>
      <c r="E1" s="25"/>
    </row>
    <row r="2" spans="1:6" x14ac:dyDescent="0.25">
      <c r="A2" s="368" t="s">
        <v>59</v>
      </c>
      <c r="B2" s="369"/>
      <c r="C2" s="369"/>
      <c r="D2" s="369"/>
      <c r="E2" s="370"/>
      <c r="F2" s="27" t="s">
        <v>60</v>
      </c>
    </row>
    <row r="3" spans="1:6" x14ac:dyDescent="0.25">
      <c r="A3" s="371" t="s">
        <v>61</v>
      </c>
      <c r="B3" s="372"/>
      <c r="C3" s="372"/>
      <c r="D3" s="372"/>
      <c r="E3" s="373"/>
      <c r="F3" s="28" t="s">
        <v>2225</v>
      </c>
    </row>
    <row r="4" spans="1:6" x14ac:dyDescent="0.25">
      <c r="A4" s="371" t="s">
        <v>63</v>
      </c>
      <c r="B4" s="372"/>
      <c r="C4" s="372"/>
      <c r="D4" s="372"/>
      <c r="E4" s="373"/>
      <c r="F4" s="29"/>
    </row>
    <row r="5" spans="1:6" x14ac:dyDescent="0.25">
      <c r="A5" s="371" t="s">
        <v>64</v>
      </c>
      <c r="B5" s="372"/>
      <c r="C5" s="372"/>
      <c r="D5" s="372"/>
      <c r="E5" s="373"/>
      <c r="F5" s="30" t="s">
        <v>65</v>
      </c>
    </row>
    <row r="6" spans="1:6" x14ac:dyDescent="0.25">
      <c r="A6" s="277"/>
      <c r="B6" s="277"/>
      <c r="C6" s="277"/>
      <c r="D6" s="277"/>
      <c r="E6" s="277"/>
      <c r="F6" s="32"/>
    </row>
    <row r="7" spans="1:6" x14ac:dyDescent="0.25">
      <c r="A7" s="32" t="s">
        <v>66</v>
      </c>
      <c r="B7" s="25"/>
      <c r="C7" s="25"/>
      <c r="D7" s="25"/>
      <c r="E7" s="25"/>
      <c r="F7" s="33" t="s">
        <v>23</v>
      </c>
    </row>
    <row r="8" spans="1:6" x14ac:dyDescent="0.25">
      <c r="A8" s="374"/>
      <c r="B8" s="375"/>
      <c r="C8" s="375"/>
      <c r="D8" s="375"/>
      <c r="E8" s="376"/>
      <c r="F8" s="34"/>
    </row>
    <row r="9" spans="1:6" x14ac:dyDescent="0.25">
      <c r="A9" s="377" t="s">
        <v>2208</v>
      </c>
      <c r="B9" s="378"/>
      <c r="C9" s="378"/>
      <c r="D9" s="378"/>
      <c r="E9" s="379"/>
      <c r="F9" s="35" t="s">
        <v>2209</v>
      </c>
    </row>
    <row r="10" spans="1:6" x14ac:dyDescent="0.25">
      <c r="A10" s="362" t="s">
        <v>2210</v>
      </c>
      <c r="B10" s="363"/>
      <c r="C10" s="363"/>
      <c r="D10" s="363"/>
      <c r="E10" s="364"/>
      <c r="F10" s="35" t="s">
        <v>2211</v>
      </c>
    </row>
    <row r="11" spans="1:6" x14ac:dyDescent="0.25">
      <c r="A11" s="365" t="s">
        <v>2212</v>
      </c>
      <c r="B11" s="366"/>
      <c r="C11" s="366"/>
      <c r="D11" s="366"/>
      <c r="E11" s="367"/>
      <c r="F11" s="36"/>
    </row>
    <row r="12" spans="1:6" x14ac:dyDescent="0.25">
      <c r="A12" s="37"/>
      <c r="B12" s="38"/>
      <c r="C12" s="38"/>
      <c r="D12" s="38"/>
      <c r="E12" s="38"/>
      <c r="F12" s="39"/>
    </row>
    <row r="13" spans="1:6" x14ac:dyDescent="0.25">
      <c r="A13" s="40" t="s">
        <v>8</v>
      </c>
      <c r="B13" s="40" t="s">
        <v>9</v>
      </c>
      <c r="C13" s="40" t="s">
        <v>70</v>
      </c>
      <c r="D13" s="40" t="s">
        <v>11</v>
      </c>
      <c r="E13" s="38" t="s">
        <v>12</v>
      </c>
      <c r="F13" s="41" t="s">
        <v>19</v>
      </c>
    </row>
    <row r="14" spans="1:6" x14ac:dyDescent="0.25">
      <c r="A14" s="281" t="s">
        <v>207</v>
      </c>
      <c r="B14" s="282">
        <v>1</v>
      </c>
      <c r="C14" s="283" t="s">
        <v>1311</v>
      </c>
      <c r="D14" s="283"/>
      <c r="E14" s="283" t="s">
        <v>1312</v>
      </c>
      <c r="F14" s="10" t="s">
        <v>1517</v>
      </c>
    </row>
    <row r="15" spans="1:6" x14ac:dyDescent="0.25">
      <c r="A15" s="259" t="s">
        <v>77</v>
      </c>
      <c r="B15" s="279">
        <v>42</v>
      </c>
      <c r="C15" s="10" t="s">
        <v>1206</v>
      </c>
      <c r="D15" s="10"/>
      <c r="E15" s="10" t="s">
        <v>1207</v>
      </c>
      <c r="F15" s="10" t="s">
        <v>1517</v>
      </c>
    </row>
    <row r="16" spans="1:6" s="44" customFormat="1" x14ac:dyDescent="0.25">
      <c r="A16" s="281" t="s">
        <v>207</v>
      </c>
      <c r="B16" s="282">
        <v>1</v>
      </c>
      <c r="C16" s="283" t="s">
        <v>1313</v>
      </c>
      <c r="D16" s="283"/>
      <c r="E16" s="283" t="s">
        <v>1314</v>
      </c>
      <c r="F16" s="10" t="s">
        <v>1517</v>
      </c>
    </row>
    <row r="17" spans="1:6" s="44" customFormat="1" x14ac:dyDescent="0.25">
      <c r="A17" s="280" t="s">
        <v>207</v>
      </c>
      <c r="B17" s="260">
        <v>1</v>
      </c>
      <c r="C17" s="205" t="s">
        <v>1350</v>
      </c>
      <c r="D17" s="205"/>
      <c r="E17" s="205" t="s">
        <v>1351</v>
      </c>
      <c r="F17" s="10" t="s">
        <v>1517</v>
      </c>
    </row>
    <row r="18" spans="1:6" s="44" customFormat="1" x14ac:dyDescent="0.25">
      <c r="A18" s="280" t="s">
        <v>207</v>
      </c>
      <c r="B18" s="260">
        <v>1</v>
      </c>
      <c r="C18" s="205" t="s">
        <v>1322</v>
      </c>
      <c r="D18" s="205"/>
      <c r="E18" s="205" t="s">
        <v>1323</v>
      </c>
      <c r="F18" s="10" t="s">
        <v>1929</v>
      </c>
    </row>
    <row r="19" spans="1:6" s="44" customFormat="1" x14ac:dyDescent="0.25">
      <c r="A19" s="280" t="s">
        <v>207</v>
      </c>
      <c r="B19" s="260">
        <v>1</v>
      </c>
      <c r="C19" s="205" t="s">
        <v>1388</v>
      </c>
      <c r="D19" s="205"/>
      <c r="E19" s="205" t="s">
        <v>1969</v>
      </c>
      <c r="F19" s="10" t="s">
        <v>1970</v>
      </c>
    </row>
    <row r="20" spans="1:6" s="44" customFormat="1" x14ac:dyDescent="0.25">
      <c r="A20" s="280" t="s">
        <v>207</v>
      </c>
      <c r="B20" s="260">
        <v>1</v>
      </c>
      <c r="C20" s="205" t="s">
        <v>1220</v>
      </c>
      <c r="D20" s="205"/>
      <c r="E20" s="205" t="s">
        <v>1359</v>
      </c>
      <c r="F20" s="10" t="s">
        <v>1933</v>
      </c>
    </row>
    <row r="21" spans="1:6" s="44" customFormat="1" x14ac:dyDescent="0.25">
      <c r="A21" s="280" t="s">
        <v>207</v>
      </c>
      <c r="B21" s="260">
        <v>1</v>
      </c>
      <c r="C21" s="205" t="s">
        <v>1220</v>
      </c>
      <c r="D21" s="205"/>
      <c r="E21" s="205" t="s">
        <v>1359</v>
      </c>
      <c r="F21" s="10" t="s">
        <v>1963</v>
      </c>
    </row>
    <row r="22" spans="1:6" s="44" customFormat="1" x14ac:dyDescent="0.25">
      <c r="A22" s="280" t="s">
        <v>207</v>
      </c>
      <c r="B22" s="260">
        <v>1</v>
      </c>
      <c r="C22" s="205" t="s">
        <v>1360</v>
      </c>
      <c r="D22" s="205"/>
      <c r="E22" s="205" t="s">
        <v>1361</v>
      </c>
      <c r="F22" s="10" t="s">
        <v>1935</v>
      </c>
    </row>
    <row r="23" spans="1:6" s="44" customFormat="1" x14ac:dyDescent="0.25">
      <c r="A23" s="280" t="s">
        <v>207</v>
      </c>
      <c r="B23" s="260">
        <v>8</v>
      </c>
      <c r="C23" s="205" t="s">
        <v>1362</v>
      </c>
      <c r="D23" s="205"/>
      <c r="E23" s="205" t="s">
        <v>1363</v>
      </c>
      <c r="F23" s="10"/>
    </row>
    <row r="24" spans="1:6" x14ac:dyDescent="0.25">
      <c r="A24" s="280" t="s">
        <v>207</v>
      </c>
      <c r="B24" s="260">
        <v>6</v>
      </c>
      <c r="C24" s="205" t="s">
        <v>1364</v>
      </c>
      <c r="D24" s="205"/>
      <c r="E24" s="205" t="s">
        <v>1365</v>
      </c>
      <c r="F24" s="10"/>
    </row>
    <row r="25" spans="1:6" x14ac:dyDescent="0.25">
      <c r="A25" s="280" t="s">
        <v>207</v>
      </c>
      <c r="B25" s="260">
        <v>4</v>
      </c>
      <c r="C25" s="205" t="s">
        <v>1366</v>
      </c>
      <c r="D25" s="205"/>
      <c r="E25" s="205" t="s">
        <v>1367</v>
      </c>
      <c r="F25" s="10"/>
    </row>
    <row r="26" spans="1:6" s="44" customFormat="1" x14ac:dyDescent="0.25">
      <c r="A26" s="280" t="s">
        <v>207</v>
      </c>
      <c r="B26" s="260">
        <v>1</v>
      </c>
      <c r="C26" s="205" t="s">
        <v>1308</v>
      </c>
      <c r="D26" s="205"/>
      <c r="E26" s="205" t="s">
        <v>1309</v>
      </c>
      <c r="F26" s="10" t="s">
        <v>1931</v>
      </c>
    </row>
    <row r="27" spans="1:6" s="44" customFormat="1" x14ac:dyDescent="0.25">
      <c r="A27" s="281" t="s">
        <v>207</v>
      </c>
      <c r="B27" s="282">
        <v>1</v>
      </c>
      <c r="C27" s="283" t="s">
        <v>1303</v>
      </c>
      <c r="D27" s="283"/>
      <c r="E27" s="283" t="s">
        <v>1304</v>
      </c>
      <c r="F27" s="10"/>
    </row>
    <row r="28" spans="1:6" s="44" customFormat="1" x14ac:dyDescent="0.25">
      <c r="A28" s="280" t="s">
        <v>207</v>
      </c>
      <c r="B28" s="260">
        <v>3</v>
      </c>
      <c r="C28" s="205" t="s">
        <v>1216</v>
      </c>
      <c r="D28" s="205"/>
      <c r="E28" s="205" t="s">
        <v>1373</v>
      </c>
      <c r="F28" s="10" t="s">
        <v>1964</v>
      </c>
    </row>
    <row r="29" spans="1:6" s="44" customFormat="1" x14ac:dyDescent="0.25">
      <c r="A29" s="259" t="s">
        <v>207</v>
      </c>
      <c r="B29" s="279">
        <v>1</v>
      </c>
      <c r="C29" s="10"/>
      <c r="D29" s="10"/>
      <c r="E29" s="205" t="s">
        <v>1965</v>
      </c>
      <c r="F29" s="10" t="s">
        <v>1928</v>
      </c>
    </row>
    <row r="30" spans="1:6" s="44" customFormat="1" x14ac:dyDescent="0.25">
      <c r="A30" s="259" t="s">
        <v>207</v>
      </c>
      <c r="B30" s="279">
        <v>1</v>
      </c>
      <c r="C30" s="10" t="s">
        <v>1966</v>
      </c>
      <c r="D30" s="10"/>
      <c r="E30" s="10" t="s">
        <v>1967</v>
      </c>
      <c r="F30" s="10"/>
    </row>
    <row r="31" spans="1:6" s="44" customFormat="1" x14ac:dyDescent="0.25">
      <c r="A31" s="259" t="s">
        <v>263</v>
      </c>
      <c r="B31" s="279">
        <v>2</v>
      </c>
      <c r="C31" s="10"/>
      <c r="D31" s="10"/>
      <c r="E31" s="10" t="s">
        <v>1223</v>
      </c>
      <c r="F31" s="10" t="s">
        <v>1968</v>
      </c>
    </row>
    <row r="32" spans="1:6" s="44" customFormat="1" x14ac:dyDescent="0.25">
      <c r="A32" s="280" t="s">
        <v>207</v>
      </c>
      <c r="B32" s="260">
        <v>10</v>
      </c>
      <c r="C32" s="205" t="s">
        <v>1320</v>
      </c>
      <c r="D32" s="205"/>
      <c r="E32" s="205" t="s">
        <v>1321</v>
      </c>
      <c r="F32" s="219"/>
    </row>
    <row r="33" spans="1:6" s="44" customFormat="1" x14ac:dyDescent="0.25">
      <c r="A33" s="280" t="s">
        <v>207</v>
      </c>
      <c r="B33" s="260">
        <v>3</v>
      </c>
      <c r="C33" s="205" t="s">
        <v>1272</v>
      </c>
      <c r="D33" s="205"/>
      <c r="E33" s="205" t="s">
        <v>1324</v>
      </c>
      <c r="F33" s="219"/>
    </row>
    <row r="34" spans="1:6" s="44" customFormat="1" x14ac:dyDescent="0.25">
      <c r="A34" s="280" t="s">
        <v>207</v>
      </c>
      <c r="B34" s="260">
        <v>2</v>
      </c>
      <c r="C34" s="205" t="s">
        <v>1325</v>
      </c>
      <c r="D34" s="205"/>
      <c r="E34" s="205" t="s">
        <v>1326</v>
      </c>
      <c r="F34" s="219"/>
    </row>
    <row r="35" spans="1:6" s="44" customFormat="1" x14ac:dyDescent="0.25">
      <c r="A35" s="280" t="s">
        <v>443</v>
      </c>
      <c r="B35" s="260">
        <v>2</v>
      </c>
      <c r="C35" s="205" t="s">
        <v>1327</v>
      </c>
      <c r="D35" s="205"/>
      <c r="E35" s="205" t="s">
        <v>1328</v>
      </c>
      <c r="F35" s="219"/>
    </row>
    <row r="36" spans="1:6" s="44" customFormat="1" x14ac:dyDescent="0.25">
      <c r="A36" s="286" t="s">
        <v>207</v>
      </c>
      <c r="B36" s="279">
        <v>4</v>
      </c>
      <c r="C36" s="205"/>
      <c r="D36" s="205"/>
      <c r="E36" s="10" t="s">
        <v>1974</v>
      </c>
      <c r="F36" s="219" t="s">
        <v>1963</v>
      </c>
    </row>
    <row r="37" spans="1:6" s="44" customFormat="1" x14ac:dyDescent="0.25">
      <c r="A37" s="286" t="s">
        <v>207</v>
      </c>
      <c r="B37" s="279">
        <v>6</v>
      </c>
      <c r="C37" s="205"/>
      <c r="D37" s="205"/>
      <c r="E37" s="10" t="s">
        <v>1975</v>
      </c>
      <c r="F37" s="219" t="s">
        <v>1963</v>
      </c>
    </row>
    <row r="38" spans="1:6" s="44" customFormat="1" x14ac:dyDescent="0.25">
      <c r="A38" s="286" t="s">
        <v>207</v>
      </c>
      <c r="B38" s="279">
        <v>9</v>
      </c>
      <c r="C38" s="10"/>
      <c r="D38" s="10"/>
      <c r="E38" s="10" t="s">
        <v>1976</v>
      </c>
      <c r="F38" s="219" t="s">
        <v>1963</v>
      </c>
    </row>
    <row r="39" spans="1:6" s="44" customFormat="1" x14ac:dyDescent="0.25">
      <c r="A39" s="286" t="s">
        <v>207</v>
      </c>
      <c r="B39" s="279">
        <v>16</v>
      </c>
      <c r="C39" s="10"/>
      <c r="D39" s="10"/>
      <c r="E39" s="10" t="s">
        <v>1977</v>
      </c>
      <c r="F39" s="219" t="s">
        <v>1963</v>
      </c>
    </row>
    <row r="40" spans="1:6" s="44" customFormat="1" x14ac:dyDescent="0.25">
      <c r="A40" s="286" t="s">
        <v>207</v>
      </c>
      <c r="B40" s="279">
        <v>2</v>
      </c>
      <c r="C40" s="10"/>
      <c r="D40" s="10"/>
      <c r="E40" s="10" t="s">
        <v>1978</v>
      </c>
      <c r="F40" s="219" t="s">
        <v>1963</v>
      </c>
    </row>
    <row r="41" spans="1:6" s="44" customFormat="1" x14ac:dyDescent="0.25">
      <c r="A41" s="286" t="s">
        <v>207</v>
      </c>
      <c r="B41" s="279">
        <v>2</v>
      </c>
      <c r="C41" s="10"/>
      <c r="D41" s="10"/>
      <c r="E41" s="10" t="s">
        <v>1979</v>
      </c>
      <c r="F41" s="219" t="s">
        <v>1963</v>
      </c>
    </row>
    <row r="42" spans="1:6" s="44" customFormat="1" x14ac:dyDescent="0.25">
      <c r="A42" s="286" t="s">
        <v>207</v>
      </c>
      <c r="B42" s="279">
        <v>3</v>
      </c>
      <c r="C42" s="10"/>
      <c r="D42" s="10"/>
      <c r="E42" s="10" t="s">
        <v>1980</v>
      </c>
      <c r="F42" s="219" t="s">
        <v>1963</v>
      </c>
    </row>
    <row r="43" spans="1:6" s="44" customFormat="1" x14ac:dyDescent="0.25">
      <c r="A43" s="286" t="s">
        <v>207</v>
      </c>
      <c r="B43" s="279">
        <v>2</v>
      </c>
      <c r="C43" s="10"/>
      <c r="D43" s="10"/>
      <c r="E43" s="10" t="s">
        <v>1981</v>
      </c>
      <c r="F43" s="219" t="s">
        <v>1963</v>
      </c>
    </row>
    <row r="44" spans="1:6" s="44" customFormat="1" x14ac:dyDescent="0.25">
      <c r="A44" s="286" t="s">
        <v>207</v>
      </c>
      <c r="B44" s="279">
        <v>2</v>
      </c>
      <c r="C44" s="10"/>
      <c r="D44" s="10"/>
      <c r="E44" s="10" t="s">
        <v>1982</v>
      </c>
      <c r="F44" s="219" t="s">
        <v>1963</v>
      </c>
    </row>
    <row r="45" spans="1:6" s="44" customFormat="1" x14ac:dyDescent="0.25">
      <c r="A45" s="286" t="s">
        <v>207</v>
      </c>
      <c r="B45" s="279">
        <v>2</v>
      </c>
      <c r="C45" s="10"/>
      <c r="D45" s="10"/>
      <c r="E45" s="10" t="s">
        <v>1983</v>
      </c>
      <c r="F45" s="219" t="s">
        <v>1963</v>
      </c>
    </row>
    <row r="46" spans="1:6" x14ac:dyDescent="0.25">
      <c r="A46" s="286" t="s">
        <v>207</v>
      </c>
      <c r="B46" s="279">
        <v>2</v>
      </c>
      <c r="C46" s="10"/>
      <c r="D46" s="10"/>
      <c r="E46" s="10" t="s">
        <v>1984</v>
      </c>
      <c r="F46" s="219" t="s">
        <v>1963</v>
      </c>
    </row>
    <row r="47" spans="1:6" x14ac:dyDescent="0.25">
      <c r="A47" s="286" t="s">
        <v>207</v>
      </c>
      <c r="B47" s="279">
        <v>2</v>
      </c>
      <c r="C47" s="10"/>
      <c r="D47" s="10"/>
      <c r="E47" s="10" t="s">
        <v>1985</v>
      </c>
      <c r="F47" s="219" t="s">
        <v>1963</v>
      </c>
    </row>
    <row r="48" spans="1:6" x14ac:dyDescent="0.25">
      <c r="A48" s="286" t="s">
        <v>207</v>
      </c>
      <c r="B48" s="279">
        <v>1</v>
      </c>
      <c r="C48" s="10"/>
      <c r="D48" s="10"/>
      <c r="E48" s="10" t="s">
        <v>1986</v>
      </c>
      <c r="F48" s="219" t="s">
        <v>1963</v>
      </c>
    </row>
    <row r="49" spans="1:6" x14ac:dyDescent="0.25">
      <c r="A49" s="286" t="s">
        <v>207</v>
      </c>
      <c r="B49" s="279">
        <v>1</v>
      </c>
      <c r="C49" s="10"/>
      <c r="D49" s="10"/>
      <c r="E49" s="10" t="s">
        <v>1987</v>
      </c>
      <c r="F49" s="219" t="s">
        <v>1963</v>
      </c>
    </row>
    <row r="50" spans="1:6" x14ac:dyDescent="0.25">
      <c r="A50" s="286" t="s">
        <v>207</v>
      </c>
      <c r="B50" s="279">
        <v>3</v>
      </c>
      <c r="C50" s="10"/>
      <c r="D50" s="10"/>
      <c r="E50" s="10" t="s">
        <v>1988</v>
      </c>
      <c r="F50" s="219" t="s">
        <v>1963</v>
      </c>
    </row>
    <row r="51" spans="1:6" x14ac:dyDescent="0.25">
      <c r="A51" s="286" t="s">
        <v>207</v>
      </c>
      <c r="B51" s="279">
        <v>1</v>
      </c>
      <c r="C51" s="10"/>
      <c r="D51" s="10"/>
      <c r="E51" s="10" t="s">
        <v>1989</v>
      </c>
      <c r="F51" s="219" t="s">
        <v>1963</v>
      </c>
    </row>
    <row r="52" spans="1:6" x14ac:dyDescent="0.25">
      <c r="A52" s="286" t="s">
        <v>207</v>
      </c>
      <c r="B52" s="279">
        <v>2</v>
      </c>
      <c r="C52" s="10"/>
      <c r="D52" s="10"/>
      <c r="E52" s="10" t="s">
        <v>1990</v>
      </c>
      <c r="F52" s="219" t="s">
        <v>1963</v>
      </c>
    </row>
    <row r="53" spans="1:6" x14ac:dyDescent="0.25">
      <c r="A53" s="286" t="s">
        <v>207</v>
      </c>
      <c r="B53" s="279">
        <v>1</v>
      </c>
      <c r="C53" s="10"/>
      <c r="D53" s="10"/>
      <c r="E53" s="10" t="s">
        <v>1992</v>
      </c>
      <c r="F53" s="219" t="s">
        <v>1963</v>
      </c>
    </row>
    <row r="54" spans="1:6" x14ac:dyDescent="0.25">
      <c r="A54" s="286" t="s">
        <v>207</v>
      </c>
      <c r="B54" s="279">
        <v>3</v>
      </c>
      <c r="C54" s="10"/>
      <c r="D54" s="10"/>
      <c r="E54" s="10" t="s">
        <v>1993</v>
      </c>
      <c r="F54" s="219" t="s">
        <v>1963</v>
      </c>
    </row>
    <row r="55" spans="1:6" x14ac:dyDescent="0.25">
      <c r="A55" s="286" t="s">
        <v>207</v>
      </c>
      <c r="B55" s="279">
        <v>6</v>
      </c>
      <c r="C55" s="10"/>
      <c r="D55" s="10"/>
      <c r="E55" s="10" t="s">
        <v>1992</v>
      </c>
      <c r="F55" s="219" t="s">
        <v>1963</v>
      </c>
    </row>
    <row r="56" spans="1:6" x14ac:dyDescent="0.25">
      <c r="A56" s="46"/>
      <c r="B56" s="46"/>
      <c r="C56" s="46"/>
      <c r="D56" s="46"/>
      <c r="E56" s="46"/>
      <c r="F56" s="70"/>
    </row>
    <row r="57" spans="1:6" x14ac:dyDescent="0.25">
      <c r="A57" s="46"/>
      <c r="B57" s="46"/>
      <c r="C57" s="46"/>
      <c r="D57" s="46"/>
      <c r="E57" s="46"/>
      <c r="F57" s="46"/>
    </row>
    <row r="58" spans="1:6" x14ac:dyDescent="0.25">
      <c r="A58" s="47" t="s">
        <v>97</v>
      </c>
      <c r="B58" s="48"/>
      <c r="C58" s="48"/>
      <c r="D58" s="48"/>
      <c r="E58" s="48"/>
      <c r="F58" s="49" t="s">
        <v>98</v>
      </c>
    </row>
    <row r="59" spans="1:6" x14ac:dyDescent="0.25">
      <c r="A59" s="47"/>
      <c r="B59" s="48"/>
      <c r="C59" s="48"/>
      <c r="D59" s="48"/>
      <c r="E59" s="48"/>
      <c r="F59" s="50"/>
    </row>
    <row r="60" spans="1:6" x14ac:dyDescent="0.25">
      <c r="A60" s="47" t="s">
        <v>99</v>
      </c>
      <c r="B60" s="48"/>
      <c r="C60" s="48"/>
      <c r="D60" s="48"/>
      <c r="E60" s="48"/>
      <c r="F60" s="51"/>
    </row>
    <row r="61" spans="1:6" x14ac:dyDescent="0.25">
      <c r="A61" s="52"/>
      <c r="B61" s="53"/>
      <c r="C61" s="53"/>
      <c r="D61" s="53"/>
      <c r="E61" s="53"/>
      <c r="F61" s="49" t="s">
        <v>100</v>
      </c>
    </row>
    <row r="62" spans="1:6" x14ac:dyDescent="0.25">
      <c r="A62" s="47" t="s">
        <v>2214</v>
      </c>
      <c r="B62" s="48"/>
      <c r="C62" s="48"/>
      <c r="D62" s="48"/>
      <c r="E62" s="48"/>
      <c r="F62" s="54"/>
    </row>
    <row r="63" spans="1:6" x14ac:dyDescent="0.25">
      <c r="A63" s="55"/>
      <c r="B63" s="56"/>
      <c r="C63" s="56"/>
      <c r="D63" s="56"/>
      <c r="E63" s="56"/>
      <c r="F63" s="51"/>
    </row>
    <row r="66" spans="6:6" x14ac:dyDescent="0.25">
      <c r="F66" s="15"/>
    </row>
    <row r="67" spans="6:6" x14ac:dyDescent="0.25">
      <c r="F67" s="23"/>
    </row>
    <row r="68" spans="6:6" x14ac:dyDescent="0.25">
      <c r="F68" s="23"/>
    </row>
    <row r="70" spans="6:6" x14ac:dyDescent="0.25">
      <c r="F70" s="23">
        <f>SUM(F66:F69)</f>
        <v>0</v>
      </c>
    </row>
  </sheetData>
  <mergeCells count="8">
    <mergeCell ref="A10:E10"/>
    <mergeCell ref="A11:E11"/>
    <mergeCell ref="A2:E2"/>
    <mergeCell ref="A3:E3"/>
    <mergeCell ref="A4:E4"/>
    <mergeCell ref="A5:E5"/>
    <mergeCell ref="A8:E8"/>
    <mergeCell ref="A9:E9"/>
  </mergeCells>
  <pageMargins left="0.70866141732283472" right="0.70866141732283472" top="0.35433070866141736" bottom="0.35433070866141736" header="0.31496062992125984" footer="0.31496062992125984"/>
  <pageSetup paperSize="9" scale="86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18BBCF-3704-4953-BFCD-BE4229F9ACD4}">
  <sheetPr>
    <pageSetUpPr fitToPage="1"/>
  </sheetPr>
  <dimension ref="A1:J51"/>
  <sheetViews>
    <sheetView topLeftCell="A32" workbookViewId="0">
      <selection activeCell="F44" sqref="A1:F44"/>
    </sheetView>
  </sheetViews>
  <sheetFormatPr defaultRowHeight="15" x14ac:dyDescent="0.25"/>
  <cols>
    <col min="1" max="1" width="7.5703125" customWidth="1"/>
    <col min="2" max="2" width="6.85546875" customWidth="1"/>
    <col min="3" max="3" width="6.7109375" customWidth="1"/>
    <col min="4" max="4" width="5.7109375" customWidth="1"/>
    <col min="5" max="5" width="26" customWidth="1"/>
    <col min="6" max="6" width="41" customWidth="1"/>
    <col min="8" max="8" width="9.42578125" bestFit="1" customWidth="1"/>
  </cols>
  <sheetData>
    <row r="1" spans="1:8" x14ac:dyDescent="0.25">
      <c r="A1" s="25"/>
      <c r="B1" s="25"/>
      <c r="C1" s="25"/>
      <c r="D1" s="25"/>
      <c r="E1" s="25"/>
    </row>
    <row r="2" spans="1:8" x14ac:dyDescent="0.25">
      <c r="A2" s="368" t="s">
        <v>59</v>
      </c>
      <c r="B2" s="369"/>
      <c r="C2" s="369"/>
      <c r="D2" s="369"/>
      <c r="E2" s="370"/>
      <c r="F2" s="27" t="s">
        <v>60</v>
      </c>
    </row>
    <row r="3" spans="1:8" x14ac:dyDescent="0.25">
      <c r="A3" s="371" t="s">
        <v>61</v>
      </c>
      <c r="B3" s="372"/>
      <c r="C3" s="372"/>
      <c r="D3" s="372"/>
      <c r="E3" s="373"/>
      <c r="F3" s="28" t="s">
        <v>1589</v>
      </c>
    </row>
    <row r="4" spans="1:8" x14ac:dyDescent="0.25">
      <c r="A4" s="371" t="s">
        <v>63</v>
      </c>
      <c r="B4" s="372"/>
      <c r="C4" s="372"/>
      <c r="D4" s="372"/>
      <c r="E4" s="373"/>
      <c r="F4" s="29"/>
    </row>
    <row r="5" spans="1:8" x14ac:dyDescent="0.25">
      <c r="A5" s="371" t="s">
        <v>64</v>
      </c>
      <c r="B5" s="372"/>
      <c r="C5" s="372"/>
      <c r="D5" s="372"/>
      <c r="E5" s="373"/>
      <c r="F5" s="30" t="s">
        <v>65</v>
      </c>
    </row>
    <row r="6" spans="1:8" x14ac:dyDescent="0.25">
      <c r="A6" s="210"/>
      <c r="B6" s="210"/>
      <c r="C6" s="210"/>
      <c r="D6" s="210"/>
      <c r="E6" s="210"/>
      <c r="F6" s="32"/>
    </row>
    <row r="7" spans="1:8" x14ac:dyDescent="0.25">
      <c r="A7" s="32" t="s">
        <v>66</v>
      </c>
      <c r="B7" s="25"/>
      <c r="C7" s="25"/>
      <c r="D7" s="25"/>
      <c r="E7" s="25"/>
      <c r="F7" s="33" t="s">
        <v>23</v>
      </c>
    </row>
    <row r="8" spans="1:8" x14ac:dyDescent="0.25">
      <c r="A8" s="374"/>
      <c r="B8" s="375"/>
      <c r="C8" s="375"/>
      <c r="D8" s="375"/>
      <c r="E8" s="376"/>
      <c r="F8" s="34"/>
    </row>
    <row r="9" spans="1:8" x14ac:dyDescent="0.25">
      <c r="A9" s="377" t="s">
        <v>1586</v>
      </c>
      <c r="B9" s="378"/>
      <c r="C9" s="378"/>
      <c r="D9" s="378"/>
      <c r="E9" s="379"/>
      <c r="F9" s="35" t="s">
        <v>24</v>
      </c>
    </row>
    <row r="10" spans="1:8" x14ac:dyDescent="0.25">
      <c r="A10" s="362" t="s">
        <v>1587</v>
      </c>
      <c r="B10" s="363"/>
      <c r="C10" s="363"/>
      <c r="D10" s="363"/>
      <c r="E10" s="364"/>
      <c r="F10" s="35"/>
    </row>
    <row r="11" spans="1:8" x14ac:dyDescent="0.25">
      <c r="A11" s="365" t="s">
        <v>1588</v>
      </c>
      <c r="B11" s="366"/>
      <c r="C11" s="366"/>
      <c r="D11" s="366"/>
      <c r="E11" s="367"/>
      <c r="F11" s="36"/>
    </row>
    <row r="12" spans="1:8" x14ac:dyDescent="0.25">
      <c r="A12" s="37"/>
      <c r="B12" s="38"/>
      <c r="C12" s="38"/>
      <c r="D12" s="38"/>
      <c r="E12" s="38"/>
      <c r="F12" s="39"/>
    </row>
    <row r="13" spans="1:8" x14ac:dyDescent="0.25">
      <c r="A13" s="40" t="s">
        <v>8</v>
      </c>
      <c r="B13" s="40" t="s">
        <v>9</v>
      </c>
      <c r="C13" s="40" t="s">
        <v>70</v>
      </c>
      <c r="D13" s="40" t="s">
        <v>11</v>
      </c>
      <c r="E13" s="38" t="s">
        <v>12</v>
      </c>
      <c r="F13" s="41" t="s">
        <v>19</v>
      </c>
      <c r="H13" s="18">
        <v>0.2</v>
      </c>
    </row>
    <row r="14" spans="1:8" x14ac:dyDescent="0.25">
      <c r="A14" s="46">
        <v>110</v>
      </c>
      <c r="B14" s="46" t="s">
        <v>77</v>
      </c>
      <c r="C14" s="46"/>
      <c r="D14" s="46"/>
      <c r="E14" s="46" t="s">
        <v>83</v>
      </c>
      <c r="F14" s="212">
        <f>H14+H14*$H$13</f>
        <v>15.84</v>
      </c>
      <c r="G14">
        <v>0.12</v>
      </c>
      <c r="H14" s="23">
        <f t="shared" ref="H14:H29" si="0">G14*A14</f>
        <v>13.2</v>
      </c>
    </row>
    <row r="15" spans="1:8" x14ac:dyDescent="0.25">
      <c r="A15" s="10">
        <v>60</v>
      </c>
      <c r="B15" s="10" t="s">
        <v>77</v>
      </c>
      <c r="C15" s="10"/>
      <c r="D15" s="10"/>
      <c r="E15" s="10" t="s">
        <v>1591</v>
      </c>
      <c r="F15" s="212">
        <f t="shared" ref="F15:F31" si="1">H15+H15*$H$13</f>
        <v>15.12</v>
      </c>
      <c r="G15" s="23">
        <v>0.21</v>
      </c>
      <c r="H15" s="23">
        <f t="shared" si="0"/>
        <v>12.6</v>
      </c>
    </row>
    <row r="16" spans="1:8" s="44" customFormat="1" x14ac:dyDescent="0.25">
      <c r="A16" s="10">
        <v>25</v>
      </c>
      <c r="B16" s="10" t="s">
        <v>77</v>
      </c>
      <c r="C16" s="10"/>
      <c r="D16" s="10"/>
      <c r="E16" s="10" t="s">
        <v>1592</v>
      </c>
      <c r="F16" s="212">
        <f t="shared" si="1"/>
        <v>8.4000000000000021</v>
      </c>
      <c r="G16" s="23">
        <v>0.28000000000000003</v>
      </c>
      <c r="H16" s="23">
        <f t="shared" si="0"/>
        <v>7.0000000000000009</v>
      </c>
    </row>
    <row r="17" spans="1:10" s="44" customFormat="1" x14ac:dyDescent="0.25">
      <c r="A17" s="10">
        <v>65</v>
      </c>
      <c r="B17" s="10" t="s">
        <v>77</v>
      </c>
      <c r="C17" s="10"/>
      <c r="D17" s="10"/>
      <c r="E17" s="10" t="s">
        <v>1593</v>
      </c>
      <c r="F17" s="212">
        <f t="shared" si="1"/>
        <v>16.380000000000003</v>
      </c>
      <c r="G17" s="23">
        <v>0.21</v>
      </c>
      <c r="H17" s="23">
        <f t="shared" si="0"/>
        <v>13.65</v>
      </c>
    </row>
    <row r="18" spans="1:10" s="44" customFormat="1" x14ac:dyDescent="0.25">
      <c r="A18" s="10">
        <v>45</v>
      </c>
      <c r="B18" s="10" t="s">
        <v>77</v>
      </c>
      <c r="C18" s="10"/>
      <c r="D18" s="10"/>
      <c r="E18" s="10" t="s">
        <v>1594</v>
      </c>
      <c r="F18" s="212">
        <f t="shared" si="1"/>
        <v>11.34</v>
      </c>
      <c r="G18" s="23">
        <v>0.21</v>
      </c>
      <c r="H18" s="23">
        <f t="shared" si="0"/>
        <v>9.4499999999999993</v>
      </c>
    </row>
    <row r="19" spans="1:10" s="44" customFormat="1" x14ac:dyDescent="0.25">
      <c r="A19" s="10">
        <v>6</v>
      </c>
      <c r="B19" s="10" t="s">
        <v>77</v>
      </c>
      <c r="C19" s="10"/>
      <c r="D19" s="10"/>
      <c r="E19" s="10" t="s">
        <v>85</v>
      </c>
      <c r="F19" s="212">
        <f t="shared" si="1"/>
        <v>2.8800000000000003</v>
      </c>
      <c r="G19" s="23">
        <v>0.4</v>
      </c>
      <c r="H19" s="23">
        <f t="shared" si="0"/>
        <v>2.4000000000000004</v>
      </c>
    </row>
    <row r="20" spans="1:10" s="44" customFormat="1" x14ac:dyDescent="0.25">
      <c r="A20" s="10">
        <v>32</v>
      </c>
      <c r="B20" s="10" t="s">
        <v>13</v>
      </c>
      <c r="C20" s="10"/>
      <c r="D20" s="10"/>
      <c r="E20" s="10" t="s">
        <v>1530</v>
      </c>
      <c r="F20" s="212">
        <f t="shared" si="1"/>
        <v>6.9119999999999999</v>
      </c>
      <c r="G20" s="23">
        <v>0.18</v>
      </c>
      <c r="H20" s="23">
        <f t="shared" si="0"/>
        <v>5.76</v>
      </c>
    </row>
    <row r="21" spans="1:10" s="44" customFormat="1" x14ac:dyDescent="0.25">
      <c r="A21" s="10">
        <v>1</v>
      </c>
      <c r="B21" s="10" t="s">
        <v>13</v>
      </c>
      <c r="C21" s="10"/>
      <c r="D21" s="10"/>
      <c r="E21" s="10" t="s">
        <v>1595</v>
      </c>
      <c r="F21" s="212">
        <f t="shared" si="1"/>
        <v>4.2</v>
      </c>
      <c r="G21" s="23">
        <v>3.5</v>
      </c>
      <c r="H21" s="23">
        <f t="shared" si="0"/>
        <v>3.5</v>
      </c>
    </row>
    <row r="22" spans="1:10" s="44" customFormat="1" x14ac:dyDescent="0.25">
      <c r="A22" s="10">
        <v>1</v>
      </c>
      <c r="B22" s="10" t="s">
        <v>13</v>
      </c>
      <c r="C22" s="10"/>
      <c r="D22" s="10"/>
      <c r="E22" s="10" t="s">
        <v>1596</v>
      </c>
      <c r="F22" s="212">
        <f t="shared" si="1"/>
        <v>5.4</v>
      </c>
      <c r="G22" s="23">
        <v>4.5</v>
      </c>
      <c r="H22" s="23">
        <f t="shared" si="0"/>
        <v>4.5</v>
      </c>
    </row>
    <row r="23" spans="1:10" s="44" customFormat="1" x14ac:dyDescent="0.25">
      <c r="A23" s="10">
        <v>3</v>
      </c>
      <c r="B23" s="10" t="s">
        <v>13</v>
      </c>
      <c r="C23" s="10"/>
      <c r="D23" s="10"/>
      <c r="E23" s="10" t="s">
        <v>86</v>
      </c>
      <c r="F23" s="212">
        <f t="shared" si="1"/>
        <v>23.4</v>
      </c>
      <c r="G23" s="23">
        <v>6.5</v>
      </c>
      <c r="H23" s="23">
        <f t="shared" si="0"/>
        <v>19.5</v>
      </c>
    </row>
    <row r="24" spans="1:10" x14ac:dyDescent="0.25">
      <c r="A24" s="10">
        <v>1</v>
      </c>
      <c r="B24" s="10" t="s">
        <v>13</v>
      </c>
      <c r="C24" s="10"/>
      <c r="D24" s="10"/>
      <c r="E24" s="10" t="s">
        <v>87</v>
      </c>
      <c r="F24" s="212">
        <f t="shared" si="1"/>
        <v>10.199999999999999</v>
      </c>
      <c r="G24" s="23">
        <v>8.5</v>
      </c>
      <c r="H24" s="23">
        <f t="shared" si="0"/>
        <v>8.5</v>
      </c>
    </row>
    <row r="25" spans="1:10" x14ac:dyDescent="0.25">
      <c r="A25" s="10">
        <v>640</v>
      </c>
      <c r="B25" s="10" t="s">
        <v>77</v>
      </c>
      <c r="C25" s="10"/>
      <c r="D25" s="10"/>
      <c r="E25" s="10" t="s">
        <v>841</v>
      </c>
      <c r="F25" s="212">
        <f t="shared" si="1"/>
        <v>99.84</v>
      </c>
      <c r="G25" s="23">
        <v>0.13</v>
      </c>
      <c r="H25" s="23">
        <f t="shared" si="0"/>
        <v>83.2</v>
      </c>
      <c r="J25" s="44">
        <v>114</v>
      </c>
    </row>
    <row r="26" spans="1:10" s="44" customFormat="1" x14ac:dyDescent="0.25">
      <c r="A26" s="10">
        <v>340</v>
      </c>
      <c r="B26" s="43" t="s">
        <v>77</v>
      </c>
      <c r="C26" s="43"/>
      <c r="D26" s="43"/>
      <c r="E26" s="43" t="s">
        <v>323</v>
      </c>
      <c r="F26" s="212">
        <f t="shared" si="1"/>
        <v>81.599999999999994</v>
      </c>
      <c r="G26" s="61">
        <v>0.2</v>
      </c>
      <c r="H26" s="23">
        <f t="shared" si="0"/>
        <v>68</v>
      </c>
      <c r="J26" s="44">
        <v>15</v>
      </c>
    </row>
    <row r="27" spans="1:10" s="44" customFormat="1" x14ac:dyDescent="0.25">
      <c r="A27" s="43">
        <v>35</v>
      </c>
      <c r="B27" s="43" t="s">
        <v>77</v>
      </c>
      <c r="C27" s="43"/>
      <c r="D27" s="43"/>
      <c r="E27" s="43" t="s">
        <v>973</v>
      </c>
      <c r="F27" s="212">
        <f t="shared" si="1"/>
        <v>15.54</v>
      </c>
      <c r="G27" s="61">
        <v>0.37</v>
      </c>
      <c r="H27" s="23">
        <f t="shared" si="0"/>
        <v>12.95</v>
      </c>
    </row>
    <row r="28" spans="1:10" s="44" customFormat="1" x14ac:dyDescent="0.25">
      <c r="A28" s="43">
        <v>81</v>
      </c>
      <c r="B28" s="43" t="s">
        <v>77</v>
      </c>
      <c r="C28" s="43"/>
      <c r="D28" s="43"/>
      <c r="E28" s="43" t="s">
        <v>996</v>
      </c>
      <c r="F28" s="212">
        <f t="shared" si="1"/>
        <v>38.879999999999995</v>
      </c>
      <c r="G28" s="61">
        <v>0.4</v>
      </c>
      <c r="H28" s="23">
        <f t="shared" si="0"/>
        <v>32.4</v>
      </c>
    </row>
    <row r="29" spans="1:10" s="44" customFormat="1" x14ac:dyDescent="0.25">
      <c r="A29" s="43">
        <v>1</v>
      </c>
      <c r="B29" s="43" t="s">
        <v>13</v>
      </c>
      <c r="C29" s="43"/>
      <c r="D29" s="43"/>
      <c r="E29" s="43" t="s">
        <v>1645</v>
      </c>
      <c r="F29" s="212">
        <f t="shared" si="1"/>
        <v>18</v>
      </c>
      <c r="G29" s="61">
        <v>15</v>
      </c>
      <c r="H29" s="23">
        <f t="shared" si="0"/>
        <v>15</v>
      </c>
    </row>
    <row r="30" spans="1:10" s="44" customFormat="1" x14ac:dyDescent="0.25">
      <c r="A30" s="43">
        <v>1</v>
      </c>
      <c r="B30" s="43" t="s">
        <v>13</v>
      </c>
      <c r="C30" s="43"/>
      <c r="D30" s="43"/>
      <c r="E30" s="43" t="s">
        <v>1646</v>
      </c>
      <c r="F30" s="212">
        <f t="shared" si="1"/>
        <v>7.2</v>
      </c>
      <c r="G30" s="61">
        <v>6</v>
      </c>
      <c r="H30" s="23">
        <f>G30*A30</f>
        <v>6</v>
      </c>
    </row>
    <row r="31" spans="1:10" s="44" customFormat="1" x14ac:dyDescent="0.25">
      <c r="A31" s="43"/>
      <c r="B31" s="43"/>
      <c r="C31" s="43"/>
      <c r="D31" s="43"/>
      <c r="E31" s="43" t="s">
        <v>1647</v>
      </c>
      <c r="F31" s="212">
        <f t="shared" si="1"/>
        <v>18</v>
      </c>
      <c r="H31" s="61">
        <v>15</v>
      </c>
    </row>
    <row r="32" spans="1:10" s="44" customFormat="1" x14ac:dyDescent="0.25">
      <c r="A32" s="43"/>
      <c r="B32" s="43"/>
      <c r="C32" s="43"/>
      <c r="D32" s="43"/>
      <c r="E32" s="43"/>
      <c r="F32" s="43"/>
      <c r="H32" s="23"/>
    </row>
    <row r="33" spans="1:8" s="44" customFormat="1" x14ac:dyDescent="0.25">
      <c r="A33" s="43"/>
      <c r="B33" s="43"/>
      <c r="C33" s="43"/>
      <c r="D33" s="43"/>
      <c r="E33" s="43"/>
      <c r="F33" s="17">
        <f>SUM(F14:F32)</f>
        <v>399.13200000000006</v>
      </c>
      <c r="H33" s="23">
        <f>SUM(H14:H32)</f>
        <v>332.60999999999996</v>
      </c>
    </row>
    <row r="34" spans="1:8" s="44" customFormat="1" x14ac:dyDescent="0.25">
      <c r="A34" s="43"/>
      <c r="B34" s="43"/>
      <c r="C34" s="43"/>
      <c r="D34" s="43"/>
      <c r="E34" s="43"/>
      <c r="F34" s="17"/>
      <c r="H34" s="23"/>
    </row>
    <row r="35" spans="1:8" s="44" customFormat="1" x14ac:dyDescent="0.25">
      <c r="A35" s="43"/>
      <c r="B35" s="43"/>
      <c r="C35" s="43"/>
      <c r="D35" s="43"/>
      <c r="E35" s="21"/>
      <c r="F35" s="71"/>
    </row>
    <row r="36" spans="1:8" x14ac:dyDescent="0.25">
      <c r="A36" s="46"/>
      <c r="B36" s="46"/>
      <c r="C36" s="46"/>
      <c r="D36" s="46"/>
      <c r="E36" s="46"/>
      <c r="F36" s="72"/>
      <c r="H36" s="23"/>
    </row>
    <row r="37" spans="1:8" x14ac:dyDescent="0.25">
      <c r="A37" s="46"/>
      <c r="B37" s="46"/>
      <c r="C37" s="46"/>
      <c r="D37" s="46"/>
      <c r="E37" s="46"/>
      <c r="F37" s="70"/>
    </row>
    <row r="38" spans="1:8" x14ac:dyDescent="0.25">
      <c r="A38" s="46"/>
      <c r="B38" s="46"/>
      <c r="C38" s="46"/>
      <c r="D38" s="46"/>
      <c r="E38" s="46"/>
      <c r="F38" s="46"/>
    </row>
    <row r="39" spans="1:8" x14ac:dyDescent="0.25">
      <c r="A39" s="47" t="s">
        <v>97</v>
      </c>
      <c r="B39" s="48"/>
      <c r="C39" s="48"/>
      <c r="D39" s="48"/>
      <c r="E39" s="48"/>
      <c r="F39" s="49" t="s">
        <v>98</v>
      </c>
    </row>
    <row r="40" spans="1:8" x14ac:dyDescent="0.25">
      <c r="A40" s="47"/>
      <c r="B40" s="48"/>
      <c r="C40" s="48"/>
      <c r="D40" s="48"/>
      <c r="E40" s="48"/>
      <c r="F40" s="50"/>
    </row>
    <row r="41" spans="1:8" x14ac:dyDescent="0.25">
      <c r="A41" s="47" t="s">
        <v>99</v>
      </c>
      <c r="B41" s="48"/>
      <c r="C41" s="48"/>
      <c r="D41" s="48"/>
      <c r="E41" s="48"/>
      <c r="F41" s="51"/>
    </row>
    <row r="42" spans="1:8" x14ac:dyDescent="0.25">
      <c r="A42" s="52"/>
      <c r="B42" s="53"/>
      <c r="C42" s="53"/>
      <c r="D42" s="53"/>
      <c r="E42" s="53"/>
      <c r="F42" s="49" t="s">
        <v>100</v>
      </c>
    </row>
    <row r="43" spans="1:8" x14ac:dyDescent="0.25">
      <c r="A43" s="47" t="s">
        <v>1590</v>
      </c>
      <c r="B43" s="48"/>
      <c r="C43" s="48"/>
      <c r="D43" s="48"/>
      <c r="E43" s="48"/>
      <c r="F43" s="54"/>
    </row>
    <row r="44" spans="1:8" x14ac:dyDescent="0.25">
      <c r="A44" s="55"/>
      <c r="B44" s="56"/>
      <c r="C44" s="56"/>
      <c r="D44" s="56"/>
      <c r="E44" s="56"/>
      <c r="F44" s="51"/>
    </row>
    <row r="47" spans="1:8" x14ac:dyDescent="0.25">
      <c r="F47" s="15"/>
    </row>
    <row r="48" spans="1:8" x14ac:dyDescent="0.25">
      <c r="F48" s="23"/>
    </row>
    <row r="49" spans="6:6" x14ac:dyDescent="0.25">
      <c r="F49" s="23"/>
    </row>
    <row r="51" spans="6:6" x14ac:dyDescent="0.25">
      <c r="F51" s="23">
        <f>SUM(F47:F50)</f>
        <v>0</v>
      </c>
    </row>
  </sheetData>
  <mergeCells count="8">
    <mergeCell ref="A10:E10"/>
    <mergeCell ref="A11:E11"/>
    <mergeCell ref="A2:E2"/>
    <mergeCell ref="A3:E3"/>
    <mergeCell ref="A4:E4"/>
    <mergeCell ref="A5:E5"/>
    <mergeCell ref="A8:E8"/>
    <mergeCell ref="A9:E9"/>
  </mergeCells>
  <pageMargins left="0.11811023622047245" right="0.11811023622047245" top="0.74803149606299213" bottom="0.74803149606299213" header="0.31496062992125984" footer="0.31496062992125984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5F7E46-55E9-4627-8709-BA5EBBB49541}">
  <sheetPr>
    <pageSetUpPr fitToPage="1"/>
  </sheetPr>
  <dimension ref="A1:N163"/>
  <sheetViews>
    <sheetView workbookViewId="0">
      <selection activeCell="C159" sqref="C159"/>
    </sheetView>
  </sheetViews>
  <sheetFormatPr defaultRowHeight="15" x14ac:dyDescent="0.25"/>
  <cols>
    <col min="1" max="1" width="5.5703125" customWidth="1"/>
    <col min="2" max="2" width="6.85546875" customWidth="1"/>
    <col min="3" max="3" width="6.7109375" customWidth="1"/>
    <col min="4" max="4" width="8.7109375" customWidth="1"/>
    <col min="5" max="5" width="33.85546875" customWidth="1"/>
    <col min="6" max="6" width="34.42578125" customWidth="1"/>
    <col min="7" max="7" width="11.85546875" style="15" customWidth="1"/>
    <col min="8" max="8" width="11" bestFit="1" customWidth="1"/>
    <col min="9" max="9" width="9.42578125" customWidth="1"/>
    <col min="10" max="10" width="9.7109375" customWidth="1"/>
    <col min="11" max="11" width="11.7109375" customWidth="1"/>
    <col min="12" max="12" width="27.7109375" customWidth="1"/>
    <col min="13" max="13" width="8.5703125" customWidth="1"/>
  </cols>
  <sheetData>
    <row r="1" spans="1:14" x14ac:dyDescent="0.25">
      <c r="A1" s="25"/>
      <c r="B1" s="25"/>
      <c r="C1" s="25"/>
      <c r="D1" s="25"/>
      <c r="E1" s="25"/>
    </row>
    <row r="2" spans="1:14" x14ac:dyDescent="0.25">
      <c r="A2" s="368" t="s">
        <v>59</v>
      </c>
      <c r="B2" s="369"/>
      <c r="C2" s="369"/>
      <c r="D2" s="369"/>
      <c r="E2" s="370"/>
      <c r="F2" s="27" t="s">
        <v>60</v>
      </c>
      <c r="J2" t="s">
        <v>1709</v>
      </c>
      <c r="K2" t="s">
        <v>1706</v>
      </c>
      <c r="M2">
        <v>1</v>
      </c>
      <c r="N2">
        <v>13.23</v>
      </c>
    </row>
    <row r="3" spans="1:14" x14ac:dyDescent="0.25">
      <c r="A3" s="371" t="s">
        <v>61</v>
      </c>
      <c r="B3" s="372"/>
      <c r="C3" s="372"/>
      <c r="D3" s="372"/>
      <c r="E3" s="373"/>
      <c r="F3" s="28" t="s">
        <v>1704</v>
      </c>
      <c r="J3" t="s">
        <v>493</v>
      </c>
      <c r="K3" t="s">
        <v>1707</v>
      </c>
      <c r="M3">
        <v>2</v>
      </c>
      <c r="N3">
        <v>3.12</v>
      </c>
    </row>
    <row r="4" spans="1:14" x14ac:dyDescent="0.25">
      <c r="A4" s="371" t="s">
        <v>63</v>
      </c>
      <c r="B4" s="372"/>
      <c r="C4" s="372"/>
      <c r="D4" s="372"/>
      <c r="E4" s="373"/>
      <c r="F4" s="29"/>
      <c r="J4" t="s">
        <v>1710</v>
      </c>
      <c r="K4" t="s">
        <v>1708</v>
      </c>
      <c r="M4">
        <v>1</v>
      </c>
      <c r="N4">
        <v>26.46</v>
      </c>
    </row>
    <row r="5" spans="1:14" x14ac:dyDescent="0.25">
      <c r="A5" s="371" t="s">
        <v>64</v>
      </c>
      <c r="B5" s="372"/>
      <c r="C5" s="372"/>
      <c r="D5" s="372"/>
      <c r="E5" s="373"/>
      <c r="F5" s="30" t="s">
        <v>1845</v>
      </c>
    </row>
    <row r="6" spans="1:14" x14ac:dyDescent="0.25">
      <c r="A6" s="211"/>
      <c r="B6" s="211"/>
      <c r="C6" s="211"/>
      <c r="D6" s="211"/>
      <c r="E6" s="211"/>
      <c r="F6" s="32"/>
    </row>
    <row r="7" spans="1:14" x14ac:dyDescent="0.25">
      <c r="A7" s="32" t="s">
        <v>66</v>
      </c>
      <c r="B7" s="25"/>
      <c r="C7" s="25"/>
      <c r="D7" s="25"/>
      <c r="E7" s="25"/>
      <c r="F7" s="33" t="s">
        <v>23</v>
      </c>
      <c r="J7" s="129"/>
      <c r="K7" s="129"/>
      <c r="L7" s="211"/>
      <c r="M7" s="182"/>
      <c r="N7" s="143"/>
    </row>
    <row r="8" spans="1:14" x14ac:dyDescent="0.25">
      <c r="A8" s="374"/>
      <c r="B8" s="375"/>
      <c r="C8" s="375"/>
      <c r="D8" s="375"/>
      <c r="E8" s="376"/>
      <c r="F8" s="34"/>
    </row>
    <row r="9" spans="1:14" x14ac:dyDescent="0.25">
      <c r="A9" s="377" t="s">
        <v>1769</v>
      </c>
      <c r="B9" s="378"/>
      <c r="C9" s="378"/>
      <c r="D9" s="378"/>
      <c r="E9" s="379"/>
      <c r="F9" s="35"/>
    </row>
    <row r="10" spans="1:14" x14ac:dyDescent="0.25">
      <c r="A10" s="362" t="s">
        <v>1770</v>
      </c>
      <c r="B10" s="363"/>
      <c r="C10" s="363"/>
      <c r="D10" s="363"/>
      <c r="E10" s="364"/>
      <c r="F10" s="35" t="s">
        <v>1772</v>
      </c>
      <c r="J10" s="129"/>
      <c r="K10" s="129"/>
      <c r="L10" s="211"/>
      <c r="M10" s="182"/>
      <c r="N10" s="143"/>
    </row>
    <row r="11" spans="1:14" x14ac:dyDescent="0.25">
      <c r="A11" s="365" t="s">
        <v>1771</v>
      </c>
      <c r="B11" s="366"/>
      <c r="C11" s="366"/>
      <c r="D11" s="366"/>
      <c r="E11" s="367"/>
      <c r="F11" s="36"/>
      <c r="J11" s="129"/>
      <c r="K11" s="129"/>
      <c r="L11" s="211"/>
      <c r="M11" s="182"/>
      <c r="N11" s="143"/>
    </row>
    <row r="12" spans="1:14" x14ac:dyDescent="0.25">
      <c r="A12" s="37"/>
      <c r="B12" s="38"/>
      <c r="C12" s="38"/>
      <c r="D12" s="38"/>
      <c r="E12" s="38"/>
      <c r="F12" s="39"/>
      <c r="J12" s="129"/>
      <c r="K12" s="129"/>
      <c r="L12" s="211"/>
      <c r="M12" s="182"/>
      <c r="N12" s="143"/>
    </row>
    <row r="13" spans="1:14" x14ac:dyDescent="0.25">
      <c r="A13" s="40" t="s">
        <v>8</v>
      </c>
      <c r="B13" s="40" t="s">
        <v>9</v>
      </c>
      <c r="C13" s="40" t="s">
        <v>70</v>
      </c>
      <c r="D13" s="40" t="s">
        <v>11</v>
      </c>
      <c r="E13" s="38" t="s">
        <v>12</v>
      </c>
      <c r="F13" s="41" t="s">
        <v>19</v>
      </c>
      <c r="J13" s="129"/>
      <c r="K13" s="129"/>
      <c r="L13" s="211"/>
      <c r="M13" s="182"/>
      <c r="N13" s="143"/>
    </row>
    <row r="14" spans="1:14" x14ac:dyDescent="0.25">
      <c r="A14" s="46">
        <v>810</v>
      </c>
      <c r="B14" s="46" t="s">
        <v>77</v>
      </c>
      <c r="C14" s="46"/>
      <c r="D14" s="46"/>
      <c r="E14" s="43" t="s">
        <v>1773</v>
      </c>
      <c r="F14" s="212">
        <f>H14+H14*$G$74</f>
        <v>116.64</v>
      </c>
      <c r="G14" s="15">
        <v>0.12</v>
      </c>
      <c r="H14" s="74">
        <f>A14*G14</f>
        <v>97.2</v>
      </c>
    </row>
    <row r="15" spans="1:14" x14ac:dyDescent="0.25">
      <c r="A15" s="10">
        <v>295</v>
      </c>
      <c r="B15" s="10" t="s">
        <v>77</v>
      </c>
      <c r="C15" s="10"/>
      <c r="D15" s="10"/>
      <c r="E15" s="43" t="s">
        <v>1774</v>
      </c>
      <c r="F15" s="212">
        <f t="shared" ref="F15:F71" si="0">H15+H15*$G$74</f>
        <v>81.420000000000016</v>
      </c>
      <c r="G15" s="15">
        <v>0.23</v>
      </c>
      <c r="H15" s="74">
        <f t="shared" ref="H15:H71" si="1">A15*G15</f>
        <v>67.850000000000009</v>
      </c>
      <c r="I15" s="23"/>
    </row>
    <row r="16" spans="1:14" s="44" customFormat="1" x14ac:dyDescent="0.25">
      <c r="A16" s="10">
        <v>240</v>
      </c>
      <c r="B16" s="10" t="s">
        <v>77</v>
      </c>
      <c r="C16" s="10"/>
      <c r="D16" s="10"/>
      <c r="E16" s="43" t="s">
        <v>1775</v>
      </c>
      <c r="F16" s="212">
        <f t="shared" si="0"/>
        <v>100.8</v>
      </c>
      <c r="G16" s="15">
        <v>0.35</v>
      </c>
      <c r="H16" s="74">
        <f t="shared" si="1"/>
        <v>84</v>
      </c>
      <c r="I16" s="23"/>
    </row>
    <row r="17" spans="1:14" s="44" customFormat="1" x14ac:dyDescent="0.25">
      <c r="A17" s="10">
        <v>26</v>
      </c>
      <c r="B17" s="10" t="s">
        <v>77</v>
      </c>
      <c r="C17" s="10"/>
      <c r="D17" s="10"/>
      <c r="E17" s="166" t="s">
        <v>1843</v>
      </c>
      <c r="F17" s="212">
        <f t="shared" si="0"/>
        <v>24.96</v>
      </c>
      <c r="G17" s="15">
        <v>0.8</v>
      </c>
      <c r="H17" s="74">
        <f t="shared" si="1"/>
        <v>20.8</v>
      </c>
      <c r="I17" s="23"/>
    </row>
    <row r="18" spans="1:14" s="44" customFormat="1" x14ac:dyDescent="0.25">
      <c r="A18" s="10">
        <v>20</v>
      </c>
      <c r="B18" s="10" t="s">
        <v>77</v>
      </c>
      <c r="C18" s="10"/>
      <c r="D18" s="10"/>
      <c r="E18" s="219" t="s">
        <v>271</v>
      </c>
      <c r="F18" s="212">
        <f t="shared" si="0"/>
        <v>10.28712</v>
      </c>
      <c r="G18" s="130">
        <v>0.42863000000000001</v>
      </c>
      <c r="H18" s="74">
        <f t="shared" si="1"/>
        <v>8.5725999999999996</v>
      </c>
    </row>
    <row r="19" spans="1:14" s="44" customFormat="1" x14ac:dyDescent="0.25">
      <c r="A19" s="10">
        <v>8</v>
      </c>
      <c r="B19" s="10" t="s">
        <v>13</v>
      </c>
      <c r="C19" s="10" t="s">
        <v>1409</v>
      </c>
      <c r="D19" s="10">
        <v>14613</v>
      </c>
      <c r="E19" s="10" t="s">
        <v>1492</v>
      </c>
      <c r="F19" s="212">
        <f t="shared" si="0"/>
        <v>6.6662400000000002</v>
      </c>
      <c r="G19" s="15">
        <v>0.69440000000000002</v>
      </c>
      <c r="H19" s="74">
        <f t="shared" si="1"/>
        <v>5.5552000000000001</v>
      </c>
      <c r="I19"/>
    </row>
    <row r="20" spans="1:14" s="44" customFormat="1" x14ac:dyDescent="0.25">
      <c r="A20" s="10">
        <v>2</v>
      </c>
      <c r="B20" s="10" t="s">
        <v>13</v>
      </c>
      <c r="C20" s="10" t="s">
        <v>1409</v>
      </c>
      <c r="D20" s="10"/>
      <c r="E20" s="10" t="s">
        <v>1776</v>
      </c>
      <c r="F20" s="212">
        <f t="shared" si="0"/>
        <v>3.36</v>
      </c>
      <c r="G20" s="15">
        <v>1.4</v>
      </c>
      <c r="H20" s="74">
        <f t="shared" si="1"/>
        <v>2.8</v>
      </c>
      <c r="I20"/>
    </row>
    <row r="21" spans="1:14" s="44" customFormat="1" x14ac:dyDescent="0.25">
      <c r="A21" s="10">
        <v>8</v>
      </c>
      <c r="B21" s="10" t="s">
        <v>13</v>
      </c>
      <c r="C21" s="10" t="s">
        <v>1409</v>
      </c>
      <c r="D21" s="10" t="s">
        <v>912</v>
      </c>
      <c r="E21" s="10" t="s">
        <v>913</v>
      </c>
      <c r="F21" s="212">
        <f t="shared" si="0"/>
        <v>12.84864</v>
      </c>
      <c r="G21" s="15">
        <v>1.3384</v>
      </c>
      <c r="H21" s="74">
        <f t="shared" si="1"/>
        <v>10.7072</v>
      </c>
      <c r="I21"/>
    </row>
    <row r="22" spans="1:14" s="44" customFormat="1" x14ac:dyDescent="0.25">
      <c r="A22" s="10">
        <v>2</v>
      </c>
      <c r="B22" s="10" t="s">
        <v>13</v>
      </c>
      <c r="C22" s="10" t="s">
        <v>1409</v>
      </c>
      <c r="D22" s="10">
        <v>14050</v>
      </c>
      <c r="E22" s="10" t="s">
        <v>1747</v>
      </c>
      <c r="F22" s="212">
        <f t="shared" si="0"/>
        <v>23.210880000000003</v>
      </c>
      <c r="G22" s="15">
        <v>9.6712000000000007</v>
      </c>
      <c r="H22" s="74">
        <f t="shared" si="1"/>
        <v>19.342400000000001</v>
      </c>
      <c r="I22"/>
    </row>
    <row r="23" spans="1:14" s="44" customFormat="1" x14ac:dyDescent="0.25">
      <c r="A23" s="10">
        <v>4</v>
      </c>
      <c r="B23" s="10" t="s">
        <v>13</v>
      </c>
      <c r="C23" s="10" t="s">
        <v>1409</v>
      </c>
      <c r="D23" s="10">
        <v>14617</v>
      </c>
      <c r="E23" s="10" t="s">
        <v>1494</v>
      </c>
      <c r="F23" s="212">
        <f t="shared" si="0"/>
        <v>11.71968</v>
      </c>
      <c r="G23" s="15">
        <v>2.4416000000000002</v>
      </c>
      <c r="H23" s="74">
        <f t="shared" si="1"/>
        <v>9.7664000000000009</v>
      </c>
      <c r="I23"/>
    </row>
    <row r="24" spans="1:14" s="44" customFormat="1" x14ac:dyDescent="0.25">
      <c r="A24" s="10">
        <v>2</v>
      </c>
      <c r="B24" s="10" t="s">
        <v>13</v>
      </c>
      <c r="C24" s="10" t="s">
        <v>1409</v>
      </c>
      <c r="D24" s="10" t="s">
        <v>1748</v>
      </c>
      <c r="E24" s="10" t="s">
        <v>1749</v>
      </c>
      <c r="F24" s="212">
        <f t="shared" si="0"/>
        <v>9.8515200000000007</v>
      </c>
      <c r="G24" s="15">
        <v>4.1048</v>
      </c>
      <c r="H24" s="74">
        <f t="shared" si="1"/>
        <v>8.2096</v>
      </c>
      <c r="I24"/>
    </row>
    <row r="25" spans="1:14" s="44" customFormat="1" x14ac:dyDescent="0.25">
      <c r="A25" s="10">
        <v>1</v>
      </c>
      <c r="B25" s="10" t="s">
        <v>13</v>
      </c>
      <c r="C25" s="10" t="s">
        <v>1409</v>
      </c>
      <c r="D25" s="10" t="s">
        <v>1750</v>
      </c>
      <c r="E25" s="10" t="s">
        <v>1751</v>
      </c>
      <c r="F25" s="212">
        <f t="shared" si="0"/>
        <v>2.7504</v>
      </c>
      <c r="G25" s="15">
        <v>2.2919999999999998</v>
      </c>
      <c r="H25" s="74">
        <f t="shared" si="1"/>
        <v>2.2919999999999998</v>
      </c>
      <c r="I25"/>
    </row>
    <row r="26" spans="1:14" x14ac:dyDescent="0.25">
      <c r="A26" s="10">
        <v>1</v>
      </c>
      <c r="B26" s="62" t="s">
        <v>13</v>
      </c>
      <c r="C26" s="219" t="s">
        <v>1267</v>
      </c>
      <c r="D26" s="10"/>
      <c r="E26" s="219" t="s">
        <v>1301</v>
      </c>
      <c r="F26" s="212">
        <f t="shared" si="0"/>
        <v>50.4</v>
      </c>
      <c r="G26" s="130">
        <v>42</v>
      </c>
      <c r="H26" s="74">
        <f t="shared" si="1"/>
        <v>42</v>
      </c>
    </row>
    <row r="27" spans="1:14" x14ac:dyDescent="0.25">
      <c r="A27" s="10">
        <v>1</v>
      </c>
      <c r="B27" s="10" t="s">
        <v>13</v>
      </c>
      <c r="C27" s="10" t="s">
        <v>1409</v>
      </c>
      <c r="D27" s="10">
        <v>14026</v>
      </c>
      <c r="E27" s="10" t="s">
        <v>1752</v>
      </c>
      <c r="F27" s="212">
        <f t="shared" si="0"/>
        <v>1.3171199999999998</v>
      </c>
      <c r="G27" s="15">
        <v>1.0975999999999999</v>
      </c>
      <c r="H27" s="74">
        <f t="shared" si="1"/>
        <v>1.0975999999999999</v>
      </c>
    </row>
    <row r="28" spans="1:14" s="44" customFormat="1" x14ac:dyDescent="0.25">
      <c r="A28" s="10">
        <v>8</v>
      </c>
      <c r="B28" s="10" t="s">
        <v>13</v>
      </c>
      <c r="C28" s="10" t="s">
        <v>1409</v>
      </c>
      <c r="D28" s="10">
        <v>14000</v>
      </c>
      <c r="E28" s="10" t="s">
        <v>1753</v>
      </c>
      <c r="F28" s="212">
        <f t="shared" si="0"/>
        <v>16.074240000000003</v>
      </c>
      <c r="G28" s="15">
        <v>1.6744000000000001</v>
      </c>
      <c r="H28" s="74">
        <f t="shared" si="1"/>
        <v>13.395200000000001</v>
      </c>
      <c r="I28"/>
    </row>
    <row r="29" spans="1:14" s="44" customFormat="1" x14ac:dyDescent="0.25">
      <c r="A29" s="10">
        <v>5</v>
      </c>
      <c r="B29" s="10" t="s">
        <v>13</v>
      </c>
      <c r="C29" s="10" t="s">
        <v>1409</v>
      </c>
      <c r="D29" s="10" t="s">
        <v>1754</v>
      </c>
      <c r="E29" s="10" t="s">
        <v>1755</v>
      </c>
      <c r="F29" s="212">
        <f t="shared" si="0"/>
        <v>25.811999999999998</v>
      </c>
      <c r="G29" s="15">
        <v>4.3019999999999996</v>
      </c>
      <c r="H29" s="74">
        <f t="shared" si="1"/>
        <v>21.509999999999998</v>
      </c>
      <c r="I29"/>
    </row>
    <row r="30" spans="1:14" s="44" customFormat="1" x14ac:dyDescent="0.25">
      <c r="A30" s="10">
        <v>8</v>
      </c>
      <c r="B30" s="43" t="s">
        <v>13</v>
      </c>
      <c r="C30" s="10" t="s">
        <v>1714</v>
      </c>
      <c r="D30" s="43"/>
      <c r="E30" s="10" t="s">
        <v>1740</v>
      </c>
      <c r="F30" s="212">
        <f t="shared" si="0"/>
        <v>58.559999999999995</v>
      </c>
      <c r="G30" s="15">
        <v>6.1</v>
      </c>
      <c r="H30" s="74">
        <f t="shared" si="1"/>
        <v>48.8</v>
      </c>
      <c r="I30"/>
    </row>
    <row r="31" spans="1:14" s="44" customFormat="1" x14ac:dyDescent="0.25">
      <c r="A31" s="204">
        <v>1</v>
      </c>
      <c r="B31" s="10" t="s">
        <v>13</v>
      </c>
      <c r="C31" s="219" t="s">
        <v>1711</v>
      </c>
      <c r="D31" s="43"/>
      <c r="E31" s="219" t="s">
        <v>1712</v>
      </c>
      <c r="F31" s="212">
        <f t="shared" si="0"/>
        <v>16.835999999999999</v>
      </c>
      <c r="G31" s="130">
        <v>14.03</v>
      </c>
      <c r="H31" s="74">
        <f t="shared" si="1"/>
        <v>14.03</v>
      </c>
      <c r="I31"/>
      <c r="J31" s="129"/>
      <c r="K31" s="129"/>
      <c r="L31" s="211"/>
      <c r="M31" s="182"/>
      <c r="N31" s="143"/>
    </row>
    <row r="32" spans="1:14" s="44" customFormat="1" x14ac:dyDescent="0.25">
      <c r="A32" s="204">
        <v>1</v>
      </c>
      <c r="B32" s="10" t="s">
        <v>13</v>
      </c>
      <c r="C32" s="219" t="s">
        <v>1713</v>
      </c>
      <c r="D32" s="43"/>
      <c r="E32" s="219" t="s">
        <v>1497</v>
      </c>
      <c r="F32" s="212">
        <f t="shared" si="0"/>
        <v>13.728</v>
      </c>
      <c r="G32" s="130">
        <v>11.44</v>
      </c>
      <c r="H32" s="74">
        <f t="shared" si="1"/>
        <v>11.44</v>
      </c>
      <c r="I32"/>
      <c r="J32" s="129"/>
      <c r="K32" s="129"/>
      <c r="L32" s="211"/>
      <c r="M32" s="182"/>
      <c r="N32" s="143"/>
    </row>
    <row r="33" spans="1:9" s="44" customFormat="1" x14ac:dyDescent="0.25">
      <c r="A33" s="43">
        <v>4</v>
      </c>
      <c r="B33" s="166" t="s">
        <v>13</v>
      </c>
      <c r="C33" s="10" t="s">
        <v>1745</v>
      </c>
      <c r="D33" s="43"/>
      <c r="E33" s="10" t="s">
        <v>880</v>
      </c>
      <c r="F33" s="212">
        <f t="shared" si="0"/>
        <v>10.176</v>
      </c>
      <c r="G33" s="15">
        <v>2.12</v>
      </c>
      <c r="H33" s="74">
        <f t="shared" si="1"/>
        <v>8.48</v>
      </c>
      <c r="I33"/>
    </row>
    <row r="34" spans="1:9" s="44" customFormat="1" x14ac:dyDescent="0.25">
      <c r="A34" s="166">
        <v>6</v>
      </c>
      <c r="B34" s="166" t="s">
        <v>13</v>
      </c>
      <c r="C34" s="10" t="s">
        <v>1734</v>
      </c>
      <c r="D34" s="43"/>
      <c r="E34" s="10" t="s">
        <v>1735</v>
      </c>
      <c r="F34" s="212">
        <f t="shared" si="0"/>
        <v>15.192</v>
      </c>
      <c r="G34" s="15">
        <v>2.11</v>
      </c>
      <c r="H34" s="74">
        <f t="shared" si="1"/>
        <v>12.66</v>
      </c>
      <c r="I34"/>
    </row>
    <row r="35" spans="1:9" s="44" customFormat="1" x14ac:dyDescent="0.25">
      <c r="A35" s="166">
        <v>9</v>
      </c>
      <c r="B35" s="166" t="s">
        <v>77</v>
      </c>
      <c r="C35" s="10" t="s">
        <v>1736</v>
      </c>
      <c r="D35" s="43"/>
      <c r="E35" s="10" t="s">
        <v>1737</v>
      </c>
      <c r="F35" s="212">
        <f t="shared" si="0"/>
        <v>4.8599999999999994</v>
      </c>
      <c r="G35" s="15">
        <v>0.45</v>
      </c>
      <c r="H35" s="74">
        <f t="shared" si="1"/>
        <v>4.05</v>
      </c>
      <c r="I35"/>
    </row>
    <row r="36" spans="1:9" s="44" customFormat="1" x14ac:dyDescent="0.25">
      <c r="A36" s="10">
        <v>11</v>
      </c>
      <c r="B36" s="10" t="s">
        <v>13</v>
      </c>
      <c r="C36" s="10" t="s">
        <v>1758</v>
      </c>
      <c r="D36" s="10" t="s">
        <v>1759</v>
      </c>
      <c r="E36" s="10" t="s">
        <v>1780</v>
      </c>
      <c r="F36" s="212">
        <f t="shared" si="0"/>
        <v>11.88</v>
      </c>
      <c r="G36" s="15">
        <v>0.9</v>
      </c>
      <c r="H36" s="74">
        <f t="shared" si="1"/>
        <v>9.9</v>
      </c>
      <c r="I36"/>
    </row>
    <row r="37" spans="1:9" s="44" customFormat="1" x14ac:dyDescent="0.25">
      <c r="A37" s="10">
        <v>8</v>
      </c>
      <c r="B37" s="10" t="s">
        <v>13</v>
      </c>
      <c r="C37" s="10"/>
      <c r="D37" s="10"/>
      <c r="E37" s="10" t="s">
        <v>1781</v>
      </c>
      <c r="F37" s="212">
        <f t="shared" si="0"/>
        <v>10.56</v>
      </c>
      <c r="G37" s="15">
        <v>1.1000000000000001</v>
      </c>
      <c r="H37" s="74">
        <f t="shared" si="1"/>
        <v>8.8000000000000007</v>
      </c>
      <c r="I37"/>
    </row>
    <row r="38" spans="1:9" s="44" customFormat="1" x14ac:dyDescent="0.25">
      <c r="A38" s="10">
        <v>4</v>
      </c>
      <c r="B38" s="10" t="s">
        <v>13</v>
      </c>
      <c r="C38" s="10" t="s">
        <v>246</v>
      </c>
      <c r="D38" s="43"/>
      <c r="E38" s="10" t="s">
        <v>247</v>
      </c>
      <c r="F38" s="212">
        <f t="shared" si="0"/>
        <v>264</v>
      </c>
      <c r="G38" s="15">
        <v>55</v>
      </c>
      <c r="H38" s="74">
        <f t="shared" si="1"/>
        <v>220</v>
      </c>
      <c r="I38"/>
    </row>
    <row r="39" spans="1:9" x14ac:dyDescent="0.25">
      <c r="A39" s="10">
        <v>5</v>
      </c>
      <c r="B39" s="10" t="s">
        <v>13</v>
      </c>
      <c r="C39" s="10" t="s">
        <v>1486</v>
      </c>
      <c r="D39" s="10">
        <v>5000</v>
      </c>
      <c r="E39" s="10" t="s">
        <v>1760</v>
      </c>
      <c r="F39" s="212">
        <f t="shared" si="0"/>
        <v>80.64</v>
      </c>
      <c r="G39" s="15">
        <v>13.44</v>
      </c>
      <c r="H39" s="74">
        <f t="shared" si="1"/>
        <v>67.2</v>
      </c>
    </row>
    <row r="40" spans="1:9" x14ac:dyDescent="0.25">
      <c r="A40" s="10">
        <v>6</v>
      </c>
      <c r="B40" s="10" t="s">
        <v>13</v>
      </c>
      <c r="C40" s="10" t="s">
        <v>1420</v>
      </c>
      <c r="D40" s="10" t="s">
        <v>1419</v>
      </c>
      <c r="E40" s="10" t="s">
        <v>1421</v>
      </c>
      <c r="F40" s="212">
        <f t="shared" si="0"/>
        <v>25.2</v>
      </c>
      <c r="G40" s="15">
        <v>3.5</v>
      </c>
      <c r="H40" s="74">
        <f t="shared" si="1"/>
        <v>21</v>
      </c>
    </row>
    <row r="41" spans="1:9" x14ac:dyDescent="0.25">
      <c r="A41" s="43">
        <v>1</v>
      </c>
      <c r="B41" s="166" t="s">
        <v>13</v>
      </c>
      <c r="C41" s="43" t="s">
        <v>1778</v>
      </c>
      <c r="D41" s="43"/>
      <c r="E41" s="43" t="s">
        <v>1779</v>
      </c>
      <c r="F41" s="212">
        <f t="shared" si="0"/>
        <v>38.4</v>
      </c>
      <c r="G41" s="15">
        <v>32</v>
      </c>
      <c r="H41" s="74">
        <f t="shared" si="1"/>
        <v>32</v>
      </c>
    </row>
    <row r="42" spans="1:9" x14ac:dyDescent="0.25">
      <c r="A42" s="10">
        <v>1</v>
      </c>
      <c r="B42" s="10" t="s">
        <v>13</v>
      </c>
      <c r="C42" s="10" t="s">
        <v>154</v>
      </c>
      <c r="D42" s="10" t="s">
        <v>1761</v>
      </c>
      <c r="E42" s="10" t="s">
        <v>1762</v>
      </c>
      <c r="F42" s="212">
        <f t="shared" si="0"/>
        <v>7.0512000000000006</v>
      </c>
      <c r="G42" s="15">
        <v>5.8760000000000003</v>
      </c>
      <c r="H42" s="74">
        <f t="shared" si="1"/>
        <v>5.8760000000000003</v>
      </c>
    </row>
    <row r="43" spans="1:9" x14ac:dyDescent="0.25">
      <c r="A43" s="10">
        <v>1</v>
      </c>
      <c r="B43" s="10" t="s">
        <v>13</v>
      </c>
      <c r="C43" s="10" t="s">
        <v>154</v>
      </c>
      <c r="D43" s="10" t="s">
        <v>1763</v>
      </c>
      <c r="E43" s="10" t="s">
        <v>1764</v>
      </c>
      <c r="F43" s="212">
        <f t="shared" si="0"/>
        <v>69.888000000000005</v>
      </c>
      <c r="G43" s="15">
        <v>58.24</v>
      </c>
      <c r="H43" s="74">
        <f t="shared" si="1"/>
        <v>58.24</v>
      </c>
    </row>
    <row r="44" spans="1:9" x14ac:dyDescent="0.25">
      <c r="A44" s="10">
        <v>1</v>
      </c>
      <c r="B44" s="10" t="s">
        <v>13</v>
      </c>
      <c r="C44" s="10" t="s">
        <v>1409</v>
      </c>
      <c r="D44" s="10">
        <v>14833</v>
      </c>
      <c r="E44" s="10" t="s">
        <v>1765</v>
      </c>
      <c r="F44" s="212">
        <f t="shared" si="0"/>
        <v>6.2996400000000001</v>
      </c>
      <c r="G44" s="15">
        <v>5.2496999999999998</v>
      </c>
      <c r="H44" s="74">
        <f t="shared" si="1"/>
        <v>5.2496999999999998</v>
      </c>
    </row>
    <row r="45" spans="1:9" x14ac:dyDescent="0.25">
      <c r="A45" s="10">
        <v>23</v>
      </c>
      <c r="B45" s="10" t="s">
        <v>13</v>
      </c>
      <c r="C45" s="10" t="s">
        <v>1409</v>
      </c>
      <c r="D45" s="10">
        <v>14210</v>
      </c>
      <c r="E45" s="10" t="s">
        <v>1756</v>
      </c>
      <c r="F45" s="212">
        <f t="shared" si="0"/>
        <v>168.48972000000003</v>
      </c>
      <c r="G45" s="15">
        <v>6.1047000000000002</v>
      </c>
      <c r="H45" s="74">
        <f t="shared" si="1"/>
        <v>140.40810000000002</v>
      </c>
    </row>
    <row r="46" spans="1:9" x14ac:dyDescent="0.25">
      <c r="A46" s="10">
        <v>2</v>
      </c>
      <c r="B46" s="10" t="s">
        <v>13</v>
      </c>
      <c r="C46" s="10" t="s">
        <v>1409</v>
      </c>
      <c r="D46" s="10">
        <v>14015</v>
      </c>
      <c r="E46" s="10" t="s">
        <v>1766</v>
      </c>
      <c r="F46" s="212">
        <f t="shared" si="0"/>
        <v>15.047999999999998</v>
      </c>
      <c r="G46" s="15">
        <v>6.27</v>
      </c>
      <c r="H46" s="74">
        <f t="shared" si="1"/>
        <v>12.54</v>
      </c>
    </row>
    <row r="47" spans="1:9" x14ac:dyDescent="0.25">
      <c r="A47" s="10">
        <v>5</v>
      </c>
      <c r="B47" s="10" t="s">
        <v>13</v>
      </c>
      <c r="C47" s="10" t="s">
        <v>1409</v>
      </c>
      <c r="D47" s="10">
        <v>14203</v>
      </c>
      <c r="E47" s="10" t="s">
        <v>1757</v>
      </c>
      <c r="F47" s="212">
        <f t="shared" si="0"/>
        <v>18.809999999999999</v>
      </c>
      <c r="G47" s="15">
        <v>3.1349999999999998</v>
      </c>
      <c r="H47" s="74">
        <f t="shared" si="1"/>
        <v>15.674999999999999</v>
      </c>
    </row>
    <row r="48" spans="1:9" x14ac:dyDescent="0.25">
      <c r="A48" s="10">
        <v>1</v>
      </c>
      <c r="B48" s="62" t="s">
        <v>13</v>
      </c>
      <c r="C48" s="10" t="s">
        <v>1782</v>
      </c>
      <c r="D48" s="10"/>
      <c r="E48" s="10" t="s">
        <v>1783</v>
      </c>
      <c r="F48" s="212">
        <f t="shared" si="0"/>
        <v>45.6</v>
      </c>
      <c r="G48" s="15">
        <v>38</v>
      </c>
      <c r="H48" s="74">
        <f t="shared" si="1"/>
        <v>38</v>
      </c>
    </row>
    <row r="49" spans="1:14" x14ac:dyDescent="0.25">
      <c r="A49" s="10">
        <v>3</v>
      </c>
      <c r="B49" s="10" t="s">
        <v>13</v>
      </c>
      <c r="C49" s="10" t="s">
        <v>1743</v>
      </c>
      <c r="D49" s="10"/>
      <c r="E49" s="10" t="s">
        <v>1744</v>
      </c>
      <c r="F49" s="212">
        <f t="shared" si="0"/>
        <v>7.8480000000000008</v>
      </c>
      <c r="G49" s="15">
        <v>2.1800000000000002</v>
      </c>
      <c r="H49" s="74">
        <f t="shared" si="1"/>
        <v>6.5400000000000009</v>
      </c>
    </row>
    <row r="50" spans="1:14" x14ac:dyDescent="0.25">
      <c r="A50" s="10">
        <v>25</v>
      </c>
      <c r="B50" s="10" t="s">
        <v>13</v>
      </c>
      <c r="C50" s="10" t="s">
        <v>1409</v>
      </c>
      <c r="D50" s="10">
        <v>14041</v>
      </c>
      <c r="E50" s="10" t="s">
        <v>911</v>
      </c>
      <c r="F50" s="212">
        <f t="shared" si="0"/>
        <v>15.885899999999999</v>
      </c>
      <c r="G50" s="15">
        <v>0.52952999999999995</v>
      </c>
      <c r="H50" s="74">
        <f t="shared" si="1"/>
        <v>13.238249999999999</v>
      </c>
    </row>
    <row r="51" spans="1:14" x14ac:dyDescent="0.25">
      <c r="A51" s="10">
        <v>1</v>
      </c>
      <c r="B51" s="43" t="s">
        <v>13</v>
      </c>
      <c r="C51" s="10" t="s">
        <v>1741</v>
      </c>
      <c r="D51" s="10"/>
      <c r="E51" s="10" t="s">
        <v>1742</v>
      </c>
      <c r="F51" s="212">
        <f t="shared" si="0"/>
        <v>8.3159999999999989</v>
      </c>
      <c r="G51" s="15">
        <v>6.93</v>
      </c>
      <c r="H51" s="74">
        <f t="shared" si="1"/>
        <v>6.93</v>
      </c>
    </row>
    <row r="52" spans="1:14" x14ac:dyDescent="0.25">
      <c r="A52" s="43">
        <v>1</v>
      </c>
      <c r="B52" s="43" t="s">
        <v>13</v>
      </c>
      <c r="C52" s="43" t="s">
        <v>316</v>
      </c>
      <c r="D52" s="43"/>
      <c r="E52" s="43" t="s">
        <v>1777</v>
      </c>
      <c r="F52" s="212">
        <f t="shared" si="0"/>
        <v>7.2</v>
      </c>
      <c r="G52" s="15">
        <v>6</v>
      </c>
      <c r="H52" s="74">
        <f t="shared" si="1"/>
        <v>6</v>
      </c>
    </row>
    <row r="53" spans="1:14" x14ac:dyDescent="0.25">
      <c r="A53" s="204">
        <v>2</v>
      </c>
      <c r="B53" s="43" t="s">
        <v>13</v>
      </c>
      <c r="C53" s="219" t="s">
        <v>1727</v>
      </c>
      <c r="D53" s="10"/>
      <c r="E53" s="219" t="s">
        <v>1728</v>
      </c>
      <c r="F53" s="212">
        <f t="shared" si="0"/>
        <v>58.752000000000002</v>
      </c>
      <c r="G53" s="130">
        <v>24.48</v>
      </c>
      <c r="H53" s="74">
        <f t="shared" si="1"/>
        <v>48.96</v>
      </c>
    </row>
    <row r="54" spans="1:14" x14ac:dyDescent="0.25">
      <c r="A54" s="204">
        <v>1</v>
      </c>
      <c r="B54" s="43" t="s">
        <v>13</v>
      </c>
      <c r="C54" s="219" t="s">
        <v>1715</v>
      </c>
      <c r="D54" s="10"/>
      <c r="E54" s="219" t="s">
        <v>1716</v>
      </c>
      <c r="F54" s="212">
        <f t="shared" si="0"/>
        <v>64.536000000000001</v>
      </c>
      <c r="G54" s="130">
        <v>53.78</v>
      </c>
      <c r="H54" s="74">
        <f t="shared" si="1"/>
        <v>53.78</v>
      </c>
      <c r="J54" s="44"/>
      <c r="K54" s="44"/>
      <c r="L54" s="44"/>
      <c r="M54" s="44"/>
      <c r="N54" s="44"/>
    </row>
    <row r="55" spans="1:14" x14ac:dyDescent="0.25">
      <c r="A55" s="204">
        <v>1</v>
      </c>
      <c r="B55" s="43" t="s">
        <v>13</v>
      </c>
      <c r="C55" s="219" t="s">
        <v>1717</v>
      </c>
      <c r="D55" s="10"/>
      <c r="E55" s="219" t="s">
        <v>1718</v>
      </c>
      <c r="F55" s="212">
        <f t="shared" si="0"/>
        <v>44.015999999999998</v>
      </c>
      <c r="G55" s="130">
        <v>36.68</v>
      </c>
      <c r="H55" s="74">
        <f t="shared" si="1"/>
        <v>36.68</v>
      </c>
      <c r="J55" s="44"/>
      <c r="K55" s="44"/>
      <c r="L55" s="44"/>
      <c r="M55" s="44"/>
      <c r="N55" s="44"/>
    </row>
    <row r="56" spans="1:14" x14ac:dyDescent="0.25">
      <c r="A56" s="204">
        <v>1</v>
      </c>
      <c r="B56" s="43" t="s">
        <v>13</v>
      </c>
      <c r="C56" s="219" t="s">
        <v>1719</v>
      </c>
      <c r="D56" s="10"/>
      <c r="E56" s="219" t="s">
        <v>1720</v>
      </c>
      <c r="F56" s="212">
        <f t="shared" si="0"/>
        <v>2.1840000000000002</v>
      </c>
      <c r="G56" s="130">
        <v>1.82</v>
      </c>
      <c r="H56" s="74">
        <f t="shared" si="1"/>
        <v>1.82</v>
      </c>
      <c r="J56" s="44"/>
      <c r="K56" s="44"/>
      <c r="L56" s="44"/>
      <c r="M56" s="44"/>
      <c r="N56" s="44"/>
    </row>
    <row r="57" spans="1:14" x14ac:dyDescent="0.25">
      <c r="A57" s="206">
        <v>1</v>
      </c>
      <c r="B57" s="166" t="s">
        <v>13</v>
      </c>
      <c r="C57" s="10"/>
      <c r="D57" s="10"/>
      <c r="E57" s="220" t="s">
        <v>1650</v>
      </c>
      <c r="F57" s="212">
        <f t="shared" si="0"/>
        <v>1.2</v>
      </c>
      <c r="G57" s="221">
        <v>1</v>
      </c>
      <c r="H57" s="74">
        <f t="shared" si="1"/>
        <v>1</v>
      </c>
      <c r="J57" s="129"/>
      <c r="K57" s="129"/>
      <c r="L57" s="211"/>
      <c r="M57" s="182"/>
      <c r="N57" s="143"/>
    </row>
    <row r="58" spans="1:14" x14ac:dyDescent="0.25">
      <c r="A58" s="10">
        <v>1</v>
      </c>
      <c r="B58" s="10" t="s">
        <v>13</v>
      </c>
      <c r="C58" s="10" t="s">
        <v>154</v>
      </c>
      <c r="D58" s="10" t="s">
        <v>1767</v>
      </c>
      <c r="E58" s="10" t="s">
        <v>1768</v>
      </c>
      <c r="F58" s="212">
        <f t="shared" si="0"/>
        <v>20.033999999999999</v>
      </c>
      <c r="G58" s="15">
        <v>16.695</v>
      </c>
      <c r="H58" s="74">
        <f t="shared" si="1"/>
        <v>16.695</v>
      </c>
    </row>
    <row r="59" spans="1:14" x14ac:dyDescent="0.25">
      <c r="A59" s="43">
        <v>1</v>
      </c>
      <c r="B59" s="43" t="s">
        <v>13</v>
      </c>
      <c r="C59" s="219" t="s">
        <v>1721</v>
      </c>
      <c r="D59" s="10"/>
      <c r="E59" s="219" t="s">
        <v>1722</v>
      </c>
      <c r="F59" s="212">
        <f t="shared" si="0"/>
        <v>10.692</v>
      </c>
      <c r="G59" s="130">
        <v>8.91</v>
      </c>
      <c r="H59" s="74">
        <f t="shared" si="1"/>
        <v>8.91</v>
      </c>
    </row>
    <row r="60" spans="1:14" x14ac:dyDescent="0.25">
      <c r="A60" s="10">
        <v>1</v>
      </c>
      <c r="B60" s="43" t="s">
        <v>13</v>
      </c>
      <c r="C60" s="10" t="s">
        <v>1313</v>
      </c>
      <c r="D60" s="10"/>
      <c r="E60" s="10" t="s">
        <v>1314</v>
      </c>
      <c r="F60" s="212">
        <f t="shared" si="0"/>
        <v>95.231999999999999</v>
      </c>
      <c r="G60" s="15">
        <v>79.36</v>
      </c>
      <c r="H60" s="74">
        <f t="shared" si="1"/>
        <v>79.36</v>
      </c>
    </row>
    <row r="61" spans="1:14" x14ac:dyDescent="0.25">
      <c r="A61" s="10">
        <v>1</v>
      </c>
      <c r="B61" s="43" t="s">
        <v>13</v>
      </c>
      <c r="C61" s="10" t="s">
        <v>1738</v>
      </c>
      <c r="D61" s="10"/>
      <c r="E61" s="10" t="s">
        <v>1739</v>
      </c>
      <c r="F61" s="212">
        <f t="shared" si="0"/>
        <v>15.864000000000001</v>
      </c>
      <c r="G61" s="15">
        <v>13.22</v>
      </c>
      <c r="H61" s="74">
        <f t="shared" si="1"/>
        <v>13.22</v>
      </c>
      <c r="J61" s="129"/>
      <c r="K61" s="129"/>
      <c r="L61" s="211"/>
      <c r="M61" s="182"/>
    </row>
    <row r="62" spans="1:14" x14ac:dyDescent="0.25">
      <c r="A62" s="10">
        <v>1</v>
      </c>
      <c r="B62" s="43" t="s">
        <v>13</v>
      </c>
      <c r="C62" s="10"/>
      <c r="D62" s="10"/>
      <c r="E62" s="10" t="s">
        <v>1784</v>
      </c>
      <c r="F62" s="212">
        <f t="shared" si="0"/>
        <v>22.439999999999998</v>
      </c>
      <c r="G62" s="130">
        <v>18.7</v>
      </c>
      <c r="H62" s="74">
        <f t="shared" si="1"/>
        <v>18.7</v>
      </c>
    </row>
    <row r="63" spans="1:14" x14ac:dyDescent="0.25">
      <c r="A63" s="10">
        <v>1</v>
      </c>
      <c r="B63" s="43" t="s">
        <v>13</v>
      </c>
      <c r="C63" s="10" t="s">
        <v>605</v>
      </c>
      <c r="D63" s="10"/>
      <c r="E63" s="10" t="s">
        <v>1785</v>
      </c>
      <c r="F63" s="212">
        <f t="shared" si="0"/>
        <v>21.6</v>
      </c>
      <c r="G63" s="15">
        <v>18</v>
      </c>
      <c r="H63" s="74">
        <f t="shared" si="1"/>
        <v>18</v>
      </c>
    </row>
    <row r="64" spans="1:14" x14ac:dyDescent="0.25">
      <c r="A64" s="10">
        <v>1</v>
      </c>
      <c r="B64" s="43" t="s">
        <v>13</v>
      </c>
      <c r="C64" s="219" t="s">
        <v>1725</v>
      </c>
      <c r="D64" s="10"/>
      <c r="E64" s="219" t="s">
        <v>1726</v>
      </c>
      <c r="F64" s="212">
        <f t="shared" si="0"/>
        <v>19.2</v>
      </c>
      <c r="G64" s="130">
        <v>16</v>
      </c>
      <c r="H64" s="74">
        <f t="shared" si="1"/>
        <v>16</v>
      </c>
    </row>
    <row r="65" spans="1:8" x14ac:dyDescent="0.25">
      <c r="A65" s="10">
        <v>1</v>
      </c>
      <c r="B65" s="43" t="s">
        <v>13</v>
      </c>
      <c r="C65" s="219" t="s">
        <v>1723</v>
      </c>
      <c r="D65" s="10"/>
      <c r="E65" s="219" t="s">
        <v>1724</v>
      </c>
      <c r="F65" s="212">
        <f t="shared" si="0"/>
        <v>19.2</v>
      </c>
      <c r="G65" s="130">
        <v>16</v>
      </c>
      <c r="H65" s="74">
        <f t="shared" si="1"/>
        <v>16</v>
      </c>
    </row>
    <row r="66" spans="1:8" x14ac:dyDescent="0.25">
      <c r="A66" s="10">
        <v>2</v>
      </c>
      <c r="B66" s="43" t="s">
        <v>13</v>
      </c>
      <c r="C66" s="43" t="s">
        <v>1729</v>
      </c>
      <c r="D66" s="10"/>
      <c r="E66" s="43" t="s">
        <v>1746</v>
      </c>
      <c r="F66" s="212">
        <f t="shared" si="0"/>
        <v>10.92</v>
      </c>
      <c r="G66" s="15">
        <v>4.55</v>
      </c>
      <c r="H66" s="74">
        <f t="shared" si="1"/>
        <v>9.1</v>
      </c>
    </row>
    <row r="67" spans="1:8" x14ac:dyDescent="0.25">
      <c r="A67" s="10">
        <v>1</v>
      </c>
      <c r="B67" s="43" t="s">
        <v>13</v>
      </c>
      <c r="C67" s="43" t="s">
        <v>1730</v>
      </c>
      <c r="D67" s="10"/>
      <c r="E67" s="43" t="s">
        <v>1731</v>
      </c>
      <c r="F67" s="212">
        <f t="shared" si="0"/>
        <v>34.128</v>
      </c>
      <c r="G67" s="15">
        <v>28.44</v>
      </c>
      <c r="H67" s="74">
        <f t="shared" si="1"/>
        <v>28.44</v>
      </c>
    </row>
    <row r="68" spans="1:8" x14ac:dyDescent="0.25">
      <c r="A68" s="46">
        <v>1</v>
      </c>
      <c r="B68" s="46" t="s">
        <v>13</v>
      </c>
      <c r="C68" s="43" t="s">
        <v>1732</v>
      </c>
      <c r="D68" s="10"/>
      <c r="E68" s="43" t="s">
        <v>1733</v>
      </c>
      <c r="F68" s="212">
        <f t="shared" si="0"/>
        <v>17.975999999999999</v>
      </c>
      <c r="G68" s="15">
        <v>14.98</v>
      </c>
      <c r="H68" s="74">
        <f t="shared" si="1"/>
        <v>14.98</v>
      </c>
    </row>
    <row r="69" spans="1:8" x14ac:dyDescent="0.25">
      <c r="A69" s="46">
        <v>3</v>
      </c>
      <c r="B69" s="46"/>
      <c r="C69" s="43" t="s">
        <v>1789</v>
      </c>
      <c r="D69" s="10"/>
      <c r="E69" s="43" t="s">
        <v>1786</v>
      </c>
      <c r="F69" s="212">
        <f t="shared" si="0"/>
        <v>28.8</v>
      </c>
      <c r="G69" s="15">
        <v>8</v>
      </c>
      <c r="H69" s="74">
        <f t="shared" si="1"/>
        <v>24</v>
      </c>
    </row>
    <row r="70" spans="1:8" x14ac:dyDescent="0.25">
      <c r="A70" s="46">
        <v>1</v>
      </c>
      <c r="B70" s="46"/>
      <c r="C70" s="43" t="s">
        <v>1789</v>
      </c>
      <c r="D70" s="10"/>
      <c r="E70" s="43" t="s">
        <v>1787</v>
      </c>
      <c r="F70" s="212">
        <f t="shared" si="0"/>
        <v>9.6</v>
      </c>
      <c r="G70" s="15">
        <v>8</v>
      </c>
      <c r="H70" s="74">
        <f t="shared" si="1"/>
        <v>8</v>
      </c>
    </row>
    <row r="71" spans="1:8" x14ac:dyDescent="0.25">
      <c r="A71" s="46">
        <v>3</v>
      </c>
      <c r="B71" s="46"/>
      <c r="C71" s="43" t="s">
        <v>1789</v>
      </c>
      <c r="D71" s="46"/>
      <c r="E71" s="43" t="s">
        <v>1788</v>
      </c>
      <c r="F71" s="212">
        <f t="shared" si="0"/>
        <v>28.8</v>
      </c>
      <c r="G71" s="15">
        <v>8</v>
      </c>
      <c r="H71" s="74">
        <f t="shared" si="1"/>
        <v>24</v>
      </c>
    </row>
    <row r="72" spans="1:8" x14ac:dyDescent="0.25">
      <c r="A72" s="47" t="s">
        <v>97</v>
      </c>
      <c r="B72" s="48"/>
      <c r="C72" s="48"/>
      <c r="D72" s="48"/>
      <c r="E72" s="48"/>
      <c r="F72" s="74">
        <f>SUM(F14:F71)</f>
        <v>1943.7602999999999</v>
      </c>
    </row>
    <row r="73" spans="1:8" x14ac:dyDescent="0.25">
      <c r="A73" s="47"/>
      <c r="B73" s="48"/>
      <c r="C73" s="48"/>
      <c r="D73" s="48"/>
      <c r="E73" s="48"/>
      <c r="F73" s="49" t="s">
        <v>98</v>
      </c>
      <c r="H73" s="74">
        <f>SUM(H14:H72)</f>
        <v>1619.80025</v>
      </c>
    </row>
    <row r="74" spans="1:8" x14ac:dyDescent="0.25">
      <c r="A74" s="47" t="s">
        <v>99</v>
      </c>
      <c r="B74" s="48"/>
      <c r="C74" s="48"/>
      <c r="D74" s="48"/>
      <c r="E74" s="48"/>
      <c r="F74" s="51"/>
      <c r="G74" s="132">
        <v>0.2</v>
      </c>
      <c r="H74" s="74">
        <f>H73+H73*G74</f>
        <v>1943.7602999999999</v>
      </c>
    </row>
    <row r="75" spans="1:8" x14ac:dyDescent="0.25">
      <c r="A75" s="52"/>
      <c r="B75" s="53"/>
      <c r="C75" s="53"/>
      <c r="D75" s="53"/>
      <c r="E75" s="53"/>
      <c r="F75" s="49" t="s">
        <v>100</v>
      </c>
    </row>
    <row r="76" spans="1:8" x14ac:dyDescent="0.25">
      <c r="A76" s="47" t="s">
        <v>1705</v>
      </c>
      <c r="B76" s="48"/>
      <c r="C76" s="48"/>
      <c r="D76" s="48"/>
      <c r="E76" s="48"/>
      <c r="F76" s="54"/>
    </row>
    <row r="77" spans="1:8" x14ac:dyDescent="0.25">
      <c r="A77" s="55"/>
      <c r="B77" s="56"/>
      <c r="C77" s="56"/>
      <c r="D77" s="56"/>
      <c r="E77" s="56"/>
      <c r="F77" s="51"/>
    </row>
    <row r="78" spans="1:8" x14ac:dyDescent="0.25">
      <c r="A78" s="133"/>
      <c r="B78" s="133"/>
      <c r="C78" s="133"/>
      <c r="D78" s="133"/>
      <c r="E78" s="133"/>
      <c r="F78" s="133"/>
    </row>
    <row r="79" spans="1:8" x14ac:dyDescent="0.25">
      <c r="A79" s="133"/>
      <c r="B79" s="133"/>
      <c r="C79" s="133"/>
      <c r="D79" s="133"/>
      <c r="E79" s="133" t="s">
        <v>739</v>
      </c>
      <c r="F79" s="15">
        <v>1943</v>
      </c>
    </row>
    <row r="80" spans="1:8" x14ac:dyDescent="0.25">
      <c r="A80" s="133"/>
      <c r="B80" s="222" t="s">
        <v>924</v>
      </c>
      <c r="C80" s="133"/>
      <c r="D80" s="133"/>
      <c r="E80" s="133"/>
      <c r="F80" s="133"/>
    </row>
    <row r="81" spans="1:8" x14ac:dyDescent="0.25">
      <c r="A81" s="133"/>
      <c r="B81" s="133" t="s">
        <v>386</v>
      </c>
      <c r="C81" s="39">
        <v>1</v>
      </c>
      <c r="D81" s="133" t="s">
        <v>1210</v>
      </c>
      <c r="E81" s="133" t="s">
        <v>1834</v>
      </c>
      <c r="F81" s="133"/>
    </row>
    <row r="82" spans="1:8" x14ac:dyDescent="0.25">
      <c r="A82" s="133"/>
      <c r="B82" s="133" t="s">
        <v>386</v>
      </c>
      <c r="C82" s="39">
        <v>2</v>
      </c>
      <c r="D82" s="133" t="s">
        <v>1835</v>
      </c>
      <c r="E82" s="133" t="s">
        <v>1836</v>
      </c>
      <c r="F82" s="133"/>
    </row>
    <row r="83" spans="1:8" x14ac:dyDescent="0.25">
      <c r="A83" s="133"/>
      <c r="B83" s="133" t="s">
        <v>386</v>
      </c>
      <c r="C83" s="39">
        <v>6</v>
      </c>
      <c r="D83" s="216" t="s">
        <v>802</v>
      </c>
      <c r="E83" s="133" t="s">
        <v>1837</v>
      </c>
      <c r="F83" s="133"/>
    </row>
    <row r="84" spans="1:8" x14ac:dyDescent="0.25">
      <c r="A84" s="133"/>
      <c r="B84" s="133" t="s">
        <v>386</v>
      </c>
      <c r="C84" s="39">
        <v>9</v>
      </c>
      <c r="D84" s="133" t="s">
        <v>1839</v>
      </c>
      <c r="E84" s="133" t="s">
        <v>1838</v>
      </c>
      <c r="F84" s="133"/>
    </row>
    <row r="85" spans="1:8" x14ac:dyDescent="0.25">
      <c r="A85" s="133"/>
      <c r="B85" s="133" t="s">
        <v>386</v>
      </c>
      <c r="C85" s="217">
        <v>9</v>
      </c>
      <c r="D85" s="133" t="s">
        <v>1352</v>
      </c>
      <c r="E85" s="133" t="s">
        <v>1838</v>
      </c>
      <c r="F85" s="133"/>
    </row>
    <row r="86" spans="1:8" x14ac:dyDescent="0.25">
      <c r="A86" s="133"/>
      <c r="B86" s="133" t="s">
        <v>386</v>
      </c>
      <c r="C86" s="217">
        <v>9</v>
      </c>
      <c r="D86" s="133" t="s">
        <v>1841</v>
      </c>
      <c r="E86" s="133"/>
      <c r="F86" s="133"/>
    </row>
    <row r="87" spans="1:8" ht="15.75" thickBot="1" x14ac:dyDescent="0.3">
      <c r="A87" s="133"/>
      <c r="B87" s="133" t="s">
        <v>386</v>
      </c>
      <c r="C87" s="218">
        <v>3</v>
      </c>
      <c r="D87" s="133" t="s">
        <v>1840</v>
      </c>
      <c r="E87" s="133"/>
      <c r="F87" s="133"/>
    </row>
    <row r="88" spans="1:8" x14ac:dyDescent="0.25">
      <c r="A88" s="133"/>
      <c r="B88" s="133" t="s">
        <v>386</v>
      </c>
      <c r="C88" s="39">
        <f>SUM(C81:C87)</f>
        <v>39</v>
      </c>
      <c r="D88" s="133"/>
      <c r="E88" s="133" t="s">
        <v>1844</v>
      </c>
      <c r="F88" s="15">
        <f>C88*23</f>
        <v>897</v>
      </c>
    </row>
    <row r="89" spans="1:8" x14ac:dyDescent="0.25">
      <c r="A89" s="133"/>
      <c r="B89" s="133"/>
      <c r="C89" s="133"/>
      <c r="D89" s="133"/>
      <c r="E89" s="133"/>
      <c r="F89" s="15"/>
    </row>
    <row r="90" spans="1:8" x14ac:dyDescent="0.25">
      <c r="A90" s="133"/>
      <c r="B90" s="133"/>
      <c r="C90" s="133"/>
      <c r="D90" s="133"/>
      <c r="E90" s="133" t="s">
        <v>944</v>
      </c>
      <c r="F90" s="76">
        <v>150</v>
      </c>
    </row>
    <row r="91" spans="1:8" x14ac:dyDescent="0.25">
      <c r="A91" s="133"/>
      <c r="B91" s="133"/>
      <c r="C91" s="133"/>
      <c r="D91" s="133"/>
      <c r="E91" s="133"/>
      <c r="F91" s="15"/>
    </row>
    <row r="92" spans="1:8" x14ac:dyDescent="0.25">
      <c r="E92" s="111" t="s">
        <v>176</v>
      </c>
      <c r="F92" s="112">
        <f>SUM(F79:F90)</f>
        <v>2990</v>
      </c>
    </row>
    <row r="93" spans="1:8" ht="15.75" thickBot="1" x14ac:dyDescent="0.3"/>
    <row r="94" spans="1:8" ht="15.75" thickBot="1" x14ac:dyDescent="0.3">
      <c r="E94" s="215" t="s">
        <v>1790</v>
      </c>
      <c r="F94" s="15"/>
    </row>
    <row r="95" spans="1:8" x14ac:dyDescent="0.25">
      <c r="F95" s="23"/>
    </row>
    <row r="96" spans="1:8" x14ac:dyDescent="0.25">
      <c r="A96">
        <v>1</v>
      </c>
      <c r="B96" t="s">
        <v>965</v>
      </c>
      <c r="C96" t="s">
        <v>1793</v>
      </c>
      <c r="E96" t="s">
        <v>1792</v>
      </c>
      <c r="F96" s="74">
        <f t="shared" ref="F96:F110" si="2">H96+H96*$G$113</f>
        <v>36</v>
      </c>
      <c r="G96" s="15">
        <v>30</v>
      </c>
      <c r="H96" s="74">
        <f>G96*A96</f>
        <v>30</v>
      </c>
    </row>
    <row r="97" spans="1:8" x14ac:dyDescent="0.25">
      <c r="A97">
        <v>1</v>
      </c>
      <c r="B97" t="s">
        <v>965</v>
      </c>
      <c r="C97" t="s">
        <v>1794</v>
      </c>
      <c r="E97" t="s">
        <v>1795</v>
      </c>
      <c r="F97" s="74">
        <f t="shared" si="2"/>
        <v>44.4</v>
      </c>
      <c r="G97" s="15">
        <v>37</v>
      </c>
      <c r="H97" s="74">
        <f t="shared" ref="H97:H110" si="3">G97*A97</f>
        <v>37</v>
      </c>
    </row>
    <row r="98" spans="1:8" x14ac:dyDescent="0.25">
      <c r="A98">
        <v>3</v>
      </c>
      <c r="B98" t="s">
        <v>965</v>
      </c>
      <c r="E98" t="s">
        <v>1796</v>
      </c>
      <c r="F98" s="74">
        <f t="shared" si="2"/>
        <v>7.2</v>
      </c>
      <c r="G98" s="15">
        <v>2</v>
      </c>
      <c r="H98" s="74">
        <f t="shared" si="3"/>
        <v>6</v>
      </c>
    </row>
    <row r="99" spans="1:8" x14ac:dyDescent="0.25">
      <c r="A99">
        <v>1</v>
      </c>
      <c r="B99" t="s">
        <v>965</v>
      </c>
      <c r="C99" t="s">
        <v>316</v>
      </c>
      <c r="E99" s="139" t="s">
        <v>1797</v>
      </c>
      <c r="F99" s="74">
        <f t="shared" si="2"/>
        <v>12</v>
      </c>
      <c r="G99" s="15">
        <v>10</v>
      </c>
      <c r="H99" s="74">
        <f t="shared" si="3"/>
        <v>10</v>
      </c>
    </row>
    <row r="100" spans="1:8" x14ac:dyDescent="0.25">
      <c r="A100">
        <v>4</v>
      </c>
      <c r="B100" t="s">
        <v>965</v>
      </c>
      <c r="C100" t="s">
        <v>316</v>
      </c>
      <c r="E100" t="s">
        <v>1539</v>
      </c>
      <c r="F100" s="74">
        <f t="shared" si="2"/>
        <v>19.2</v>
      </c>
      <c r="G100" s="15">
        <v>4</v>
      </c>
      <c r="H100" s="74">
        <f t="shared" si="3"/>
        <v>16</v>
      </c>
    </row>
    <row r="101" spans="1:8" x14ac:dyDescent="0.25">
      <c r="A101">
        <v>1</v>
      </c>
      <c r="B101" t="s">
        <v>965</v>
      </c>
      <c r="C101" t="s">
        <v>316</v>
      </c>
      <c r="E101" t="s">
        <v>990</v>
      </c>
      <c r="F101" s="74">
        <f t="shared" si="2"/>
        <v>6</v>
      </c>
      <c r="G101" s="15">
        <v>5</v>
      </c>
      <c r="H101" s="74">
        <f t="shared" si="3"/>
        <v>5</v>
      </c>
    </row>
    <row r="102" spans="1:8" x14ac:dyDescent="0.25">
      <c r="A102">
        <v>1</v>
      </c>
      <c r="B102" t="s">
        <v>965</v>
      </c>
      <c r="C102" t="s">
        <v>316</v>
      </c>
      <c r="E102" t="s">
        <v>1798</v>
      </c>
      <c r="F102" s="74">
        <f t="shared" si="2"/>
        <v>2.04</v>
      </c>
      <c r="G102" s="15">
        <v>1.7</v>
      </c>
      <c r="H102" s="74">
        <f t="shared" si="3"/>
        <v>1.7</v>
      </c>
    </row>
    <row r="103" spans="1:8" x14ac:dyDescent="0.25">
      <c r="A103">
        <v>2</v>
      </c>
      <c r="B103" t="s">
        <v>965</v>
      </c>
      <c r="C103" t="s">
        <v>316</v>
      </c>
      <c r="E103" t="s">
        <v>1799</v>
      </c>
      <c r="F103" s="74">
        <f t="shared" si="2"/>
        <v>2.4</v>
      </c>
      <c r="G103" s="15">
        <v>1</v>
      </c>
      <c r="H103" s="74">
        <f t="shared" si="3"/>
        <v>2</v>
      </c>
    </row>
    <row r="104" spans="1:8" x14ac:dyDescent="0.25">
      <c r="A104">
        <v>2</v>
      </c>
      <c r="B104" t="s">
        <v>965</v>
      </c>
      <c r="C104" t="s">
        <v>154</v>
      </c>
      <c r="E104" t="s">
        <v>1539</v>
      </c>
      <c r="F104" s="74">
        <f t="shared" si="2"/>
        <v>10.8</v>
      </c>
      <c r="G104" s="15">
        <v>4.5</v>
      </c>
      <c r="H104" s="74">
        <f t="shared" si="3"/>
        <v>9</v>
      </c>
    </row>
    <row r="105" spans="1:8" x14ac:dyDescent="0.25">
      <c r="A105">
        <v>1</v>
      </c>
      <c r="B105" t="s">
        <v>965</v>
      </c>
      <c r="C105" t="s">
        <v>1800</v>
      </c>
      <c r="E105" t="s">
        <v>1801</v>
      </c>
      <c r="F105" s="74">
        <f t="shared" si="2"/>
        <v>33.6</v>
      </c>
      <c r="G105" s="15">
        <v>28</v>
      </c>
      <c r="H105" s="74">
        <f t="shared" si="3"/>
        <v>28</v>
      </c>
    </row>
    <row r="106" spans="1:8" x14ac:dyDescent="0.25">
      <c r="A106">
        <v>65</v>
      </c>
      <c r="B106" t="s">
        <v>77</v>
      </c>
      <c r="E106" t="s">
        <v>1802</v>
      </c>
      <c r="F106" s="74">
        <f t="shared" si="2"/>
        <v>9.36</v>
      </c>
      <c r="G106" s="15">
        <v>0.12</v>
      </c>
      <c r="H106" s="74">
        <f t="shared" si="3"/>
        <v>7.8</v>
      </c>
    </row>
    <row r="107" spans="1:8" x14ac:dyDescent="0.25">
      <c r="A107">
        <v>6</v>
      </c>
      <c r="B107" t="s">
        <v>77</v>
      </c>
      <c r="E107" t="s">
        <v>1803</v>
      </c>
      <c r="F107" s="74">
        <f t="shared" si="2"/>
        <v>3.9600000000000004</v>
      </c>
      <c r="G107" s="15">
        <v>0.55000000000000004</v>
      </c>
      <c r="H107" s="74">
        <f t="shared" si="3"/>
        <v>3.3000000000000003</v>
      </c>
    </row>
    <row r="108" spans="1:8" x14ac:dyDescent="0.25">
      <c r="A108">
        <v>9</v>
      </c>
      <c r="B108" t="s">
        <v>77</v>
      </c>
      <c r="E108" t="s">
        <v>1804</v>
      </c>
      <c r="F108" s="74">
        <f t="shared" si="2"/>
        <v>3.78</v>
      </c>
      <c r="G108" s="15">
        <v>0.35</v>
      </c>
      <c r="H108" s="74">
        <f t="shared" si="3"/>
        <v>3.15</v>
      </c>
    </row>
    <row r="109" spans="1:8" x14ac:dyDescent="0.25">
      <c r="A109">
        <v>4</v>
      </c>
      <c r="B109" t="s">
        <v>965</v>
      </c>
      <c r="E109" t="s">
        <v>1805</v>
      </c>
      <c r="F109" s="74">
        <f t="shared" si="2"/>
        <v>7.6800000000000006</v>
      </c>
      <c r="G109" s="15">
        <v>1.6</v>
      </c>
      <c r="H109" s="74">
        <f t="shared" si="3"/>
        <v>6.4</v>
      </c>
    </row>
    <row r="110" spans="1:8" x14ac:dyDescent="0.25">
      <c r="A110">
        <v>4</v>
      </c>
      <c r="B110" t="s">
        <v>965</v>
      </c>
      <c r="E110" t="s">
        <v>975</v>
      </c>
      <c r="F110" s="74">
        <f t="shared" si="2"/>
        <v>5.76</v>
      </c>
      <c r="G110" s="15">
        <v>1.2</v>
      </c>
      <c r="H110" s="74">
        <f t="shared" si="3"/>
        <v>4.8</v>
      </c>
    </row>
    <row r="111" spans="1:8" x14ac:dyDescent="0.25">
      <c r="E111" t="s">
        <v>1807</v>
      </c>
      <c r="F111" s="147">
        <f>H111+H111*$G$113</f>
        <v>12</v>
      </c>
      <c r="G111" s="116">
        <v>10</v>
      </c>
      <c r="H111" s="147">
        <v>10</v>
      </c>
    </row>
    <row r="112" spans="1:8" x14ac:dyDescent="0.25">
      <c r="H112" s="15">
        <f>SUM(H96:H111)</f>
        <v>180.15000000000003</v>
      </c>
    </row>
    <row r="113" spans="1:8" x14ac:dyDescent="0.25">
      <c r="E113" t="s">
        <v>46</v>
      </c>
      <c r="F113" s="74">
        <f>SUM(F96:F112)</f>
        <v>216.18</v>
      </c>
      <c r="G113" s="132">
        <v>0.2</v>
      </c>
      <c r="H113" s="74">
        <f>H112+H112*G113</f>
        <v>216.18000000000004</v>
      </c>
    </row>
    <row r="114" spans="1:8" x14ac:dyDescent="0.25">
      <c r="B114">
        <v>6</v>
      </c>
      <c r="C114" t="s">
        <v>386</v>
      </c>
      <c r="D114" t="s">
        <v>1806</v>
      </c>
      <c r="E114" t="s">
        <v>1846</v>
      </c>
      <c r="F114" s="76">
        <f>6*23</f>
        <v>138</v>
      </c>
    </row>
    <row r="116" spans="1:8" x14ac:dyDescent="0.25">
      <c r="E116" s="111" t="s">
        <v>1847</v>
      </c>
      <c r="F116" s="114">
        <f>SUM(F113:F114)</f>
        <v>354.18</v>
      </c>
    </row>
    <row r="117" spans="1:8" ht="15.75" thickBot="1" x14ac:dyDescent="0.3"/>
    <row r="118" spans="1:8" ht="15.75" thickBot="1" x14ac:dyDescent="0.3">
      <c r="E118" s="215" t="s">
        <v>711</v>
      </c>
    </row>
    <row r="119" spans="1:8" x14ac:dyDescent="0.25">
      <c r="A119">
        <v>1</v>
      </c>
      <c r="B119" t="s">
        <v>13</v>
      </c>
      <c r="E119" t="s">
        <v>1850</v>
      </c>
      <c r="F119" s="146">
        <f t="shared" ref="F119:F132" si="4">H119+H119*$G$136</f>
        <v>338</v>
      </c>
      <c r="G119" s="15">
        <v>260</v>
      </c>
      <c r="H119" s="74">
        <f>G119*A119</f>
        <v>260</v>
      </c>
    </row>
    <row r="120" spans="1:8" x14ac:dyDescent="0.25">
      <c r="A120">
        <v>6</v>
      </c>
      <c r="B120" t="s">
        <v>13</v>
      </c>
      <c r="E120" t="s">
        <v>1808</v>
      </c>
      <c r="F120" s="146">
        <f t="shared" si="4"/>
        <v>109.2</v>
      </c>
      <c r="G120" s="15">
        <v>14</v>
      </c>
      <c r="H120" s="74">
        <f t="shared" ref="H120:H134" si="5">G120*A120</f>
        <v>84</v>
      </c>
    </row>
    <row r="121" spans="1:8" x14ac:dyDescent="0.25">
      <c r="A121">
        <v>2</v>
      </c>
      <c r="B121" t="s">
        <v>13</v>
      </c>
      <c r="E121" t="s">
        <v>1809</v>
      </c>
      <c r="F121" s="146">
        <f t="shared" si="4"/>
        <v>78</v>
      </c>
      <c r="G121" s="15">
        <v>30</v>
      </c>
      <c r="H121" s="74">
        <f t="shared" si="5"/>
        <v>60</v>
      </c>
    </row>
    <row r="122" spans="1:8" x14ac:dyDescent="0.25">
      <c r="A122">
        <v>1</v>
      </c>
      <c r="B122" t="s">
        <v>13</v>
      </c>
      <c r="E122" t="s">
        <v>1848</v>
      </c>
      <c r="F122" s="146">
        <f t="shared" si="4"/>
        <v>45.5</v>
      </c>
      <c r="G122" s="15">
        <v>35</v>
      </c>
      <c r="H122" s="74">
        <f t="shared" si="5"/>
        <v>35</v>
      </c>
    </row>
    <row r="123" spans="1:8" x14ac:dyDescent="0.25">
      <c r="A123">
        <v>2</v>
      </c>
      <c r="B123" t="s">
        <v>13</v>
      </c>
      <c r="E123" t="s">
        <v>1810</v>
      </c>
      <c r="F123" s="146">
        <f t="shared" si="4"/>
        <v>83.2</v>
      </c>
      <c r="G123" s="15">
        <v>32</v>
      </c>
      <c r="H123" s="74">
        <f t="shared" si="5"/>
        <v>64</v>
      </c>
    </row>
    <row r="124" spans="1:8" x14ac:dyDescent="0.25">
      <c r="A124">
        <v>2</v>
      </c>
      <c r="B124" t="s">
        <v>13</v>
      </c>
      <c r="E124" t="s">
        <v>1811</v>
      </c>
      <c r="F124" s="146">
        <f t="shared" si="4"/>
        <v>98.8</v>
      </c>
      <c r="G124" s="15">
        <v>38</v>
      </c>
      <c r="H124" s="74">
        <f t="shared" si="5"/>
        <v>76</v>
      </c>
    </row>
    <row r="125" spans="1:8" x14ac:dyDescent="0.25">
      <c r="A125">
        <v>1</v>
      </c>
      <c r="B125" t="s">
        <v>13</v>
      </c>
      <c r="E125" t="s">
        <v>1812</v>
      </c>
      <c r="F125" s="146">
        <f t="shared" si="4"/>
        <v>26</v>
      </c>
      <c r="G125" s="15">
        <v>20</v>
      </c>
      <c r="H125" s="74">
        <f t="shared" si="5"/>
        <v>20</v>
      </c>
    </row>
    <row r="126" spans="1:8" x14ac:dyDescent="0.25">
      <c r="A126">
        <v>1</v>
      </c>
      <c r="B126" t="s">
        <v>13</v>
      </c>
      <c r="E126" t="s">
        <v>1813</v>
      </c>
      <c r="F126" s="146">
        <f t="shared" si="4"/>
        <v>45.5</v>
      </c>
      <c r="G126" s="15">
        <v>35</v>
      </c>
      <c r="H126" s="74">
        <f t="shared" si="5"/>
        <v>35</v>
      </c>
    </row>
    <row r="127" spans="1:8" x14ac:dyDescent="0.25">
      <c r="A127">
        <v>5</v>
      </c>
      <c r="B127" t="s">
        <v>77</v>
      </c>
      <c r="E127" t="s">
        <v>90</v>
      </c>
      <c r="F127" s="146">
        <f t="shared" si="4"/>
        <v>2.6</v>
      </c>
      <c r="G127" s="15">
        <v>0.4</v>
      </c>
      <c r="H127" s="74">
        <f t="shared" si="5"/>
        <v>2</v>
      </c>
    </row>
    <row r="128" spans="1:8" x14ac:dyDescent="0.25">
      <c r="A128">
        <v>75</v>
      </c>
      <c r="B128" t="s">
        <v>77</v>
      </c>
      <c r="E128" t="s">
        <v>1814</v>
      </c>
      <c r="F128" s="146">
        <f t="shared" si="4"/>
        <v>58.5</v>
      </c>
      <c r="G128" s="15">
        <v>0.6</v>
      </c>
      <c r="H128" s="74">
        <f t="shared" si="5"/>
        <v>45</v>
      </c>
    </row>
    <row r="129" spans="1:8" x14ac:dyDescent="0.25">
      <c r="A129">
        <v>65</v>
      </c>
      <c r="B129" t="s">
        <v>77</v>
      </c>
      <c r="E129" t="s">
        <v>1815</v>
      </c>
      <c r="F129" s="146">
        <f t="shared" si="4"/>
        <v>25.35</v>
      </c>
      <c r="G129" s="15">
        <v>0.3</v>
      </c>
      <c r="H129" s="74">
        <f t="shared" si="5"/>
        <v>19.5</v>
      </c>
    </row>
    <row r="130" spans="1:8" x14ac:dyDescent="0.25">
      <c r="A130">
        <v>1</v>
      </c>
      <c r="B130" t="s">
        <v>13</v>
      </c>
      <c r="E130" t="s">
        <v>1816</v>
      </c>
      <c r="F130" s="146">
        <f t="shared" si="4"/>
        <v>16.899999999999999</v>
      </c>
      <c r="G130" s="15">
        <v>13</v>
      </c>
      <c r="H130" s="74">
        <f t="shared" si="5"/>
        <v>13</v>
      </c>
    </row>
    <row r="131" spans="1:8" x14ac:dyDescent="0.25">
      <c r="A131">
        <v>1</v>
      </c>
      <c r="B131" t="s">
        <v>13</v>
      </c>
      <c r="C131" t="s">
        <v>1817</v>
      </c>
      <c r="E131" t="s">
        <v>1818</v>
      </c>
      <c r="F131" s="146">
        <f t="shared" si="4"/>
        <v>23.4</v>
      </c>
      <c r="G131" s="15">
        <v>18</v>
      </c>
      <c r="H131" s="74">
        <f t="shared" si="5"/>
        <v>18</v>
      </c>
    </row>
    <row r="132" spans="1:8" x14ac:dyDescent="0.25">
      <c r="A132">
        <v>1</v>
      </c>
      <c r="B132" t="s">
        <v>13</v>
      </c>
      <c r="E132" t="s">
        <v>1849</v>
      </c>
      <c r="F132" s="146">
        <f t="shared" si="4"/>
        <v>27.3</v>
      </c>
      <c r="G132" s="15">
        <v>21</v>
      </c>
      <c r="H132" s="74">
        <f t="shared" si="5"/>
        <v>21</v>
      </c>
    </row>
    <row r="133" spans="1:8" x14ac:dyDescent="0.25">
      <c r="E133" t="s">
        <v>1819</v>
      </c>
      <c r="F133" s="146">
        <v>20</v>
      </c>
      <c r="H133" s="15">
        <v>20</v>
      </c>
    </row>
    <row r="134" spans="1:8" x14ac:dyDescent="0.25">
      <c r="A134">
        <v>1</v>
      </c>
      <c r="E134" t="s">
        <v>1842</v>
      </c>
      <c r="F134" s="146">
        <f>H134+H134*$G$136</f>
        <v>19.5</v>
      </c>
      <c r="G134" s="15">
        <v>15</v>
      </c>
      <c r="H134" s="74">
        <f t="shared" si="5"/>
        <v>15</v>
      </c>
    </row>
    <row r="135" spans="1:8" x14ac:dyDescent="0.25">
      <c r="F135" s="5"/>
    </row>
    <row r="136" spans="1:8" x14ac:dyDescent="0.25">
      <c r="E136" t="s">
        <v>162</v>
      </c>
      <c r="F136" s="146">
        <f>SUM(F119:F135)</f>
        <v>1017.75</v>
      </c>
      <c r="G136" s="132">
        <v>0.3</v>
      </c>
      <c r="H136" s="74">
        <f>SUM(H119:H135)</f>
        <v>787.5</v>
      </c>
    </row>
    <row r="137" spans="1:8" x14ac:dyDescent="0.25">
      <c r="B137" t="s">
        <v>386</v>
      </c>
      <c r="C137" s="145">
        <v>5</v>
      </c>
      <c r="D137" t="s">
        <v>1820</v>
      </c>
      <c r="H137" s="74">
        <f>H136+H136*G136</f>
        <v>1023.75</v>
      </c>
    </row>
    <row r="138" spans="1:8" x14ac:dyDescent="0.25">
      <c r="B138" t="s">
        <v>386</v>
      </c>
      <c r="C138" s="213">
        <v>7</v>
      </c>
      <c r="D138" t="s">
        <v>1821</v>
      </c>
    </row>
    <row r="139" spans="1:8" x14ac:dyDescent="0.25">
      <c r="B139" t="s">
        <v>386</v>
      </c>
      <c r="C139" s="214">
        <v>3</v>
      </c>
      <c r="D139" t="s">
        <v>1822</v>
      </c>
    </row>
    <row r="140" spans="1:8" x14ac:dyDescent="0.25">
      <c r="B140" t="s">
        <v>386</v>
      </c>
      <c r="C140" s="145">
        <f>SUM(C137:C139)</f>
        <v>15</v>
      </c>
      <c r="E140" t="s">
        <v>1846</v>
      </c>
      <c r="F140" s="76">
        <f>C140*23</f>
        <v>345</v>
      </c>
    </row>
    <row r="141" spans="1:8" x14ac:dyDescent="0.25">
      <c r="C141" s="145"/>
    </row>
    <row r="142" spans="1:8" x14ac:dyDescent="0.25">
      <c r="C142" s="145"/>
      <c r="E142" s="111" t="s">
        <v>713</v>
      </c>
      <c r="F142" s="114">
        <f>SUM(F136:F140)</f>
        <v>1362.75</v>
      </c>
    </row>
    <row r="143" spans="1:8" x14ac:dyDescent="0.25">
      <c r="C143" s="145"/>
    </row>
    <row r="144" spans="1:8" ht="15.75" thickBot="1" x14ac:dyDescent="0.3"/>
    <row r="145" spans="1:8" ht="15.75" thickBot="1" x14ac:dyDescent="0.3">
      <c r="E145" s="215" t="s">
        <v>1791</v>
      </c>
    </row>
    <row r="147" spans="1:8" x14ac:dyDescent="0.25">
      <c r="A147">
        <v>6</v>
      </c>
      <c r="B147" t="s">
        <v>77</v>
      </c>
      <c r="E147" t="s">
        <v>1823</v>
      </c>
      <c r="F147" s="74">
        <f>H147+H147*$G$153</f>
        <v>79.2</v>
      </c>
      <c r="G147" s="15">
        <v>11</v>
      </c>
      <c r="H147" s="74">
        <f>G147*A147</f>
        <v>66</v>
      </c>
    </row>
    <row r="148" spans="1:8" x14ac:dyDescent="0.25">
      <c r="A148">
        <v>6</v>
      </c>
      <c r="B148" t="s">
        <v>77</v>
      </c>
      <c r="C148" t="s">
        <v>159</v>
      </c>
      <c r="E148" t="s">
        <v>1824</v>
      </c>
      <c r="F148" s="74">
        <f t="shared" ref="F148:F152" si="6">H148+H148*$G$153</f>
        <v>111.6</v>
      </c>
      <c r="G148" s="15">
        <v>15.5</v>
      </c>
      <c r="H148" s="74">
        <f>G148*A148</f>
        <v>93</v>
      </c>
    </row>
    <row r="149" spans="1:8" x14ac:dyDescent="0.25">
      <c r="A149">
        <v>1</v>
      </c>
      <c r="C149" t="s">
        <v>316</v>
      </c>
      <c r="E149" t="s">
        <v>1825</v>
      </c>
      <c r="F149" s="74">
        <f t="shared" si="6"/>
        <v>4.2</v>
      </c>
      <c r="G149" s="15">
        <v>3.5</v>
      </c>
      <c r="H149" s="74">
        <f t="shared" ref="H149:H151" si="7">G149*A149</f>
        <v>3.5</v>
      </c>
    </row>
    <row r="150" spans="1:8" x14ac:dyDescent="0.25">
      <c r="A150">
        <v>1</v>
      </c>
      <c r="C150" t="s">
        <v>1794</v>
      </c>
      <c r="E150" t="s">
        <v>1826</v>
      </c>
      <c r="F150" s="74">
        <f t="shared" si="6"/>
        <v>42</v>
      </c>
      <c r="G150" s="15">
        <v>35</v>
      </c>
      <c r="H150" s="74">
        <f t="shared" si="7"/>
        <v>35</v>
      </c>
    </row>
    <row r="151" spans="1:8" x14ac:dyDescent="0.25">
      <c r="A151">
        <v>2</v>
      </c>
      <c r="E151" t="s">
        <v>1827</v>
      </c>
      <c r="F151" s="74">
        <f t="shared" si="6"/>
        <v>64.8</v>
      </c>
      <c r="G151" s="15">
        <v>27</v>
      </c>
      <c r="H151" s="74">
        <f t="shared" si="7"/>
        <v>54</v>
      </c>
    </row>
    <row r="152" spans="1:8" x14ac:dyDescent="0.25">
      <c r="E152" t="s">
        <v>1828</v>
      </c>
      <c r="F152" s="147">
        <f t="shared" si="6"/>
        <v>6</v>
      </c>
      <c r="H152" s="15">
        <v>5</v>
      </c>
    </row>
    <row r="153" spans="1:8" x14ac:dyDescent="0.25">
      <c r="G153" s="132">
        <v>0.2</v>
      </c>
      <c r="H153" s="74">
        <f>SUM(H147:H152)</f>
        <v>256.5</v>
      </c>
    </row>
    <row r="154" spans="1:8" x14ac:dyDescent="0.25">
      <c r="E154" t="s">
        <v>162</v>
      </c>
      <c r="F154" s="74">
        <f>SUM(F147:F153)</f>
        <v>307.8</v>
      </c>
      <c r="H154" s="74">
        <f>H153+H153*G153</f>
        <v>307.8</v>
      </c>
    </row>
    <row r="156" spans="1:8" x14ac:dyDescent="0.25">
      <c r="B156" t="s">
        <v>386</v>
      </c>
      <c r="C156" s="145">
        <v>0.5</v>
      </c>
      <c r="D156" t="s">
        <v>1829</v>
      </c>
      <c r="E156" t="s">
        <v>1830</v>
      </c>
    </row>
    <row r="157" spans="1:8" x14ac:dyDescent="0.25">
      <c r="B157" t="s">
        <v>386</v>
      </c>
      <c r="C157" s="145">
        <v>2.5</v>
      </c>
      <c r="D157" t="s">
        <v>1831</v>
      </c>
      <c r="E157" t="s">
        <v>1832</v>
      </c>
    </row>
    <row r="158" spans="1:8" x14ac:dyDescent="0.25">
      <c r="B158" t="s">
        <v>386</v>
      </c>
      <c r="C158" s="214">
        <v>1.5</v>
      </c>
      <c r="D158" t="s">
        <v>1822</v>
      </c>
      <c r="E158" t="s">
        <v>1833</v>
      </c>
    </row>
    <row r="159" spans="1:8" x14ac:dyDescent="0.25">
      <c r="B159" t="s">
        <v>386</v>
      </c>
      <c r="C159" s="145">
        <f>SUM(C156:C158)</f>
        <v>4.5</v>
      </c>
      <c r="E159" t="s">
        <v>1846</v>
      </c>
      <c r="F159" s="76">
        <f>4.5*23</f>
        <v>103.5</v>
      </c>
    </row>
    <row r="161" spans="5:7" x14ac:dyDescent="0.25">
      <c r="E161" s="111" t="s">
        <v>1851</v>
      </c>
      <c r="F161" s="114">
        <f>SUM(F154:F159)</f>
        <v>411.3</v>
      </c>
    </row>
    <row r="163" spans="5:7" x14ac:dyDescent="0.25">
      <c r="E163" t="s">
        <v>1101</v>
      </c>
      <c r="F163" s="74">
        <f>F161+F142+F116+F92</f>
        <v>5118.2299999999996</v>
      </c>
      <c r="G163" s="15" t="s">
        <v>1853</v>
      </c>
    </row>
  </sheetData>
  <mergeCells count="8">
    <mergeCell ref="A10:E10"/>
    <mergeCell ref="A11:E11"/>
    <mergeCell ref="A2:E2"/>
    <mergeCell ref="A3:E3"/>
    <mergeCell ref="A4:E4"/>
    <mergeCell ref="A5:E5"/>
    <mergeCell ref="A8:E8"/>
    <mergeCell ref="A9:E9"/>
  </mergeCells>
  <pageMargins left="0.70866141732283472" right="0.70866141732283472" top="0.15748031496062992" bottom="0.15748031496062992" header="0.31496062992125984" footer="0.31496062992125984"/>
  <pageSetup paperSize="9" scale="65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250126-7F5F-40BA-BA3C-DAA2CBB996CA}">
  <sheetPr>
    <pageSetUpPr fitToPage="1"/>
  </sheetPr>
  <dimension ref="A1:K97"/>
  <sheetViews>
    <sheetView tabSelected="1" topLeftCell="A64" workbookViewId="0">
      <selection activeCell="C73" sqref="C73"/>
    </sheetView>
  </sheetViews>
  <sheetFormatPr defaultRowHeight="15" x14ac:dyDescent="0.25"/>
  <cols>
    <col min="1" max="1" width="5.5703125" customWidth="1"/>
    <col min="2" max="2" width="6.85546875" customWidth="1"/>
    <col min="3" max="3" width="6.7109375" customWidth="1"/>
    <col min="4" max="4" width="5.7109375" customWidth="1"/>
    <col min="5" max="5" width="41.85546875" customWidth="1"/>
    <col min="6" max="6" width="41" customWidth="1"/>
    <col min="7" max="7" width="9.42578125" style="15" bestFit="1" customWidth="1"/>
    <col min="8" max="8" width="11.85546875" customWidth="1"/>
    <col min="13" max="13" width="18.28515625" customWidth="1"/>
  </cols>
  <sheetData>
    <row r="1" spans="1:9" x14ac:dyDescent="0.25">
      <c r="A1" s="25"/>
      <c r="B1" s="25"/>
      <c r="C1" s="25"/>
      <c r="D1" s="25"/>
      <c r="E1" s="25"/>
    </row>
    <row r="2" spans="1:9" x14ac:dyDescent="0.25">
      <c r="A2" s="368" t="s">
        <v>59</v>
      </c>
      <c r="B2" s="369"/>
      <c r="C2" s="369"/>
      <c r="D2" s="369"/>
      <c r="E2" s="370"/>
      <c r="F2" s="27" t="s">
        <v>60</v>
      </c>
    </row>
    <row r="3" spans="1:9" x14ac:dyDescent="0.25">
      <c r="A3" s="371" t="s">
        <v>61</v>
      </c>
      <c r="B3" s="372"/>
      <c r="C3" s="372"/>
      <c r="D3" s="372"/>
      <c r="E3" s="373"/>
      <c r="F3" s="28" t="s">
        <v>2568</v>
      </c>
    </row>
    <row r="4" spans="1:9" x14ac:dyDescent="0.25">
      <c r="A4" s="371" t="s">
        <v>63</v>
      </c>
      <c r="B4" s="372"/>
      <c r="C4" s="372"/>
      <c r="D4" s="372"/>
      <c r="E4" s="373"/>
      <c r="F4" s="29"/>
    </row>
    <row r="5" spans="1:9" x14ac:dyDescent="0.25">
      <c r="A5" s="371" t="s">
        <v>64</v>
      </c>
      <c r="B5" s="372"/>
      <c r="C5" s="372"/>
      <c r="D5" s="372"/>
      <c r="E5" s="373"/>
      <c r="F5" s="30" t="s">
        <v>65</v>
      </c>
    </row>
    <row r="6" spans="1:9" x14ac:dyDescent="0.25">
      <c r="A6" s="242"/>
      <c r="B6" s="242"/>
      <c r="C6" s="242"/>
      <c r="D6" s="242"/>
      <c r="E6" s="242"/>
      <c r="F6" s="32"/>
    </row>
    <row r="7" spans="1:9" x14ac:dyDescent="0.25">
      <c r="A7" s="32" t="s">
        <v>66</v>
      </c>
      <c r="B7" s="25"/>
      <c r="C7" s="25"/>
      <c r="D7" s="25"/>
      <c r="E7" s="25"/>
      <c r="F7" s="33" t="s">
        <v>23</v>
      </c>
    </row>
    <row r="8" spans="1:9" x14ac:dyDescent="0.25">
      <c r="A8" s="374"/>
      <c r="B8" s="375"/>
      <c r="C8" s="375"/>
      <c r="D8" s="375"/>
      <c r="E8" s="376"/>
      <c r="F8" s="34"/>
    </row>
    <row r="9" spans="1:9" x14ac:dyDescent="0.25">
      <c r="A9" s="377" t="s">
        <v>2567</v>
      </c>
      <c r="B9" s="378"/>
      <c r="C9" s="378"/>
      <c r="D9" s="378"/>
      <c r="E9" s="379"/>
      <c r="F9" s="35"/>
    </row>
    <row r="10" spans="1:9" x14ac:dyDescent="0.25">
      <c r="A10" s="362" t="s">
        <v>2160</v>
      </c>
      <c r="B10" s="363"/>
      <c r="C10" s="363"/>
      <c r="D10" s="363"/>
      <c r="E10" s="364"/>
      <c r="F10" s="35"/>
    </row>
    <row r="11" spans="1:9" x14ac:dyDescent="0.25">
      <c r="A11" s="365"/>
      <c r="B11" s="366"/>
      <c r="C11" s="366"/>
      <c r="D11" s="366"/>
      <c r="E11" s="367"/>
      <c r="F11" s="36"/>
    </row>
    <row r="12" spans="1:9" x14ac:dyDescent="0.25">
      <c r="A12" s="37"/>
      <c r="B12" s="38"/>
      <c r="C12" s="38"/>
      <c r="D12" s="38"/>
      <c r="E12" s="38"/>
      <c r="F12" s="39"/>
    </row>
    <row r="13" spans="1:9" x14ac:dyDescent="0.25">
      <c r="A13" s="40" t="s">
        <v>8</v>
      </c>
      <c r="B13" s="40" t="s">
        <v>9</v>
      </c>
      <c r="C13" s="40" t="s">
        <v>70</v>
      </c>
      <c r="D13" s="40" t="s">
        <v>11</v>
      </c>
      <c r="E13" s="38" t="s">
        <v>12</v>
      </c>
      <c r="F13" s="41" t="s">
        <v>19</v>
      </c>
    </row>
    <row r="14" spans="1:9" s="44" customFormat="1" x14ac:dyDescent="0.25">
      <c r="A14" s="265">
        <v>2</v>
      </c>
      <c r="B14" s="265" t="s">
        <v>965</v>
      </c>
      <c r="C14" s="266" t="s">
        <v>2107</v>
      </c>
      <c r="D14" s="43"/>
      <c r="E14" s="266" t="s">
        <v>2108</v>
      </c>
      <c r="F14" s="17">
        <f t="shared" ref="F14:F34" si="0">H14+H14*$G$38</f>
        <v>9.44</v>
      </c>
      <c r="G14" s="269">
        <v>4</v>
      </c>
      <c r="H14" s="263">
        <f>G14*A14</f>
        <v>8</v>
      </c>
      <c r="I14" s="129"/>
    </row>
    <row r="15" spans="1:9" x14ac:dyDescent="0.25">
      <c r="A15" s="68">
        <v>2</v>
      </c>
      <c r="B15" s="68" t="s">
        <v>965</v>
      </c>
      <c r="C15" s="43" t="s">
        <v>2113</v>
      </c>
      <c r="D15" s="43"/>
      <c r="E15" s="43" t="s">
        <v>2114</v>
      </c>
      <c r="F15" s="17">
        <f t="shared" si="0"/>
        <v>6.5847540000000002</v>
      </c>
      <c r="G15" s="15">
        <v>2.7901500000000001</v>
      </c>
      <c r="H15" s="263">
        <f t="shared" ref="H15:H34" si="1">G15*A15</f>
        <v>5.5803000000000003</v>
      </c>
    </row>
    <row r="16" spans="1:9" x14ac:dyDescent="0.25">
      <c r="A16" s="68">
        <v>1</v>
      </c>
      <c r="B16" s="68" t="s">
        <v>965</v>
      </c>
      <c r="C16" s="43" t="s">
        <v>2115</v>
      </c>
      <c r="D16" s="43"/>
      <c r="E16" s="43" t="s">
        <v>2116</v>
      </c>
      <c r="F16" s="17">
        <f t="shared" si="0"/>
        <v>268.33199999999999</v>
      </c>
      <c r="G16" s="15">
        <v>227.4</v>
      </c>
      <c r="H16" s="263">
        <f t="shared" si="1"/>
        <v>227.4</v>
      </c>
    </row>
    <row r="17" spans="1:11" s="44" customFormat="1" x14ac:dyDescent="0.25">
      <c r="A17" s="68">
        <v>12</v>
      </c>
      <c r="B17" s="68" t="s">
        <v>965</v>
      </c>
      <c r="C17" s="43" t="s">
        <v>2117</v>
      </c>
      <c r="D17" s="43"/>
      <c r="E17" s="43" t="s">
        <v>2118</v>
      </c>
      <c r="F17" s="17">
        <f t="shared" si="0"/>
        <v>94.730400000000003</v>
      </c>
      <c r="G17" s="15">
        <v>6.69</v>
      </c>
      <c r="H17" s="263">
        <f t="shared" si="1"/>
        <v>80.28</v>
      </c>
      <c r="I17"/>
    </row>
    <row r="18" spans="1:11" s="44" customFormat="1" x14ac:dyDescent="0.25">
      <c r="A18" s="68">
        <v>8</v>
      </c>
      <c r="B18" s="68" t="s">
        <v>965</v>
      </c>
      <c r="C18" s="43" t="s">
        <v>2101</v>
      </c>
      <c r="D18" s="43"/>
      <c r="E18" s="43" t="s">
        <v>2102</v>
      </c>
      <c r="F18" s="17">
        <f t="shared" si="0"/>
        <v>35.683199999999999</v>
      </c>
      <c r="G18" s="15">
        <v>3.78</v>
      </c>
      <c r="H18" s="263">
        <f t="shared" si="1"/>
        <v>30.24</v>
      </c>
      <c r="I18"/>
    </row>
    <row r="19" spans="1:11" s="44" customFormat="1" x14ac:dyDescent="0.25">
      <c r="A19" s="68">
        <v>1</v>
      </c>
      <c r="B19" s="68" t="s">
        <v>965</v>
      </c>
      <c r="C19" s="43" t="s">
        <v>2103</v>
      </c>
      <c r="D19" s="43"/>
      <c r="E19" s="43" t="s">
        <v>2104</v>
      </c>
      <c r="F19" s="17">
        <f t="shared" si="0"/>
        <v>48.285600000000002</v>
      </c>
      <c r="G19" s="15">
        <v>40.92</v>
      </c>
      <c r="H19" s="263">
        <f t="shared" si="1"/>
        <v>40.92</v>
      </c>
      <c r="I19"/>
    </row>
    <row r="20" spans="1:11" s="44" customFormat="1" x14ac:dyDescent="0.25">
      <c r="A20" s="68">
        <v>1</v>
      </c>
      <c r="B20" s="68" t="s">
        <v>965</v>
      </c>
      <c r="C20" s="43" t="s">
        <v>2105</v>
      </c>
      <c r="D20" s="43"/>
      <c r="E20" s="43" t="s">
        <v>2106</v>
      </c>
      <c r="F20" s="17">
        <f t="shared" si="0"/>
        <v>424.23359999999997</v>
      </c>
      <c r="G20" s="15">
        <v>359.52</v>
      </c>
      <c r="H20" s="263">
        <f t="shared" si="1"/>
        <v>359.52</v>
      </c>
      <c r="I20"/>
    </row>
    <row r="21" spans="1:11" s="44" customFormat="1" x14ac:dyDescent="0.25">
      <c r="A21" s="68">
        <v>1</v>
      </c>
      <c r="B21" s="264" t="s">
        <v>965</v>
      </c>
      <c r="C21" s="43"/>
      <c r="D21" s="43"/>
      <c r="E21" s="43" t="s">
        <v>2120</v>
      </c>
      <c r="F21" s="17">
        <f t="shared" si="0"/>
        <v>3.54</v>
      </c>
      <c r="G21" s="15">
        <v>3</v>
      </c>
      <c r="H21" s="263">
        <f t="shared" si="1"/>
        <v>3</v>
      </c>
    </row>
    <row r="22" spans="1:11" x14ac:dyDescent="0.25">
      <c r="A22" s="68">
        <v>1</v>
      </c>
      <c r="B22" s="264" t="s">
        <v>965</v>
      </c>
      <c r="C22" s="43"/>
      <c r="D22" s="43"/>
      <c r="E22" s="43" t="s">
        <v>2121</v>
      </c>
      <c r="F22" s="17">
        <f t="shared" si="0"/>
        <v>4.72</v>
      </c>
      <c r="G22" s="15">
        <v>4</v>
      </c>
      <c r="H22" s="263">
        <f t="shared" si="1"/>
        <v>4</v>
      </c>
    </row>
    <row r="23" spans="1:11" x14ac:dyDescent="0.25">
      <c r="A23" s="68">
        <v>1</v>
      </c>
      <c r="B23" s="68" t="s">
        <v>965</v>
      </c>
      <c r="C23" s="43"/>
      <c r="D23" s="43"/>
      <c r="E23" s="43" t="s">
        <v>2122</v>
      </c>
      <c r="F23" s="17">
        <f t="shared" si="0"/>
        <v>7.08</v>
      </c>
      <c r="G23" s="15">
        <v>6</v>
      </c>
      <c r="H23" s="263">
        <f t="shared" si="1"/>
        <v>6</v>
      </c>
    </row>
    <row r="24" spans="1:11" s="44" customFormat="1" x14ac:dyDescent="0.25">
      <c r="A24" s="265">
        <v>2</v>
      </c>
      <c r="B24" s="265" t="s">
        <v>965</v>
      </c>
      <c r="C24" s="266" t="s">
        <v>2107</v>
      </c>
      <c r="D24" s="43"/>
      <c r="E24" s="266" t="s">
        <v>2108</v>
      </c>
      <c r="F24" s="17">
        <f t="shared" si="0"/>
        <v>9.44</v>
      </c>
      <c r="G24" s="269">
        <v>4</v>
      </c>
      <c r="H24" s="263">
        <f t="shared" si="1"/>
        <v>8</v>
      </c>
      <c r="I24" s="129"/>
    </row>
    <row r="25" spans="1:11" s="44" customFormat="1" x14ac:dyDescent="0.25">
      <c r="A25" s="265">
        <v>1</v>
      </c>
      <c r="B25" s="265" t="s">
        <v>965</v>
      </c>
      <c r="C25" s="266" t="s">
        <v>2109</v>
      </c>
      <c r="D25" s="43"/>
      <c r="E25" s="266" t="s">
        <v>2110</v>
      </c>
      <c r="F25" s="17">
        <f t="shared" si="0"/>
        <v>25.015999999999998</v>
      </c>
      <c r="G25" s="269">
        <v>21.2</v>
      </c>
      <c r="H25" s="263">
        <f t="shared" si="1"/>
        <v>21.2</v>
      </c>
      <c r="I25" s="129"/>
      <c r="J25" s="130"/>
      <c r="K25" s="130"/>
    </row>
    <row r="26" spans="1:11" s="44" customFormat="1" x14ac:dyDescent="0.25">
      <c r="A26" s="265">
        <v>3</v>
      </c>
      <c r="B26" s="265" t="s">
        <v>965</v>
      </c>
      <c r="C26" s="266" t="s">
        <v>2111</v>
      </c>
      <c r="D26" s="43"/>
      <c r="E26" s="266" t="s">
        <v>2112</v>
      </c>
      <c r="F26" s="17">
        <f t="shared" si="0"/>
        <v>47.506799999999998</v>
      </c>
      <c r="G26" s="269">
        <v>13.42</v>
      </c>
      <c r="H26" s="263">
        <f t="shared" si="1"/>
        <v>40.26</v>
      </c>
      <c r="I26" s="129"/>
    </row>
    <row r="27" spans="1:11" x14ac:dyDescent="0.25">
      <c r="A27" s="267">
        <v>8</v>
      </c>
      <c r="B27" s="267" t="s">
        <v>965</v>
      </c>
      <c r="C27" s="43"/>
      <c r="D27" s="43"/>
      <c r="E27" s="268" t="s">
        <v>2123</v>
      </c>
      <c r="F27" s="17">
        <f t="shared" si="0"/>
        <v>14.16</v>
      </c>
      <c r="G27" s="15">
        <v>1.5</v>
      </c>
      <c r="H27" s="263">
        <f t="shared" si="1"/>
        <v>12</v>
      </c>
    </row>
    <row r="28" spans="1:11" x14ac:dyDescent="0.25">
      <c r="A28" s="267">
        <v>12</v>
      </c>
      <c r="B28" s="267" t="s">
        <v>77</v>
      </c>
      <c r="C28" s="43"/>
      <c r="D28" s="43"/>
      <c r="E28" s="268" t="s">
        <v>2124</v>
      </c>
      <c r="F28" s="17">
        <f t="shared" si="0"/>
        <v>31.152000000000001</v>
      </c>
      <c r="G28" s="15">
        <v>2.2000000000000002</v>
      </c>
      <c r="H28" s="263">
        <f t="shared" si="1"/>
        <v>26.400000000000002</v>
      </c>
    </row>
    <row r="29" spans="1:11" x14ac:dyDescent="0.25">
      <c r="A29" s="267">
        <v>1</v>
      </c>
      <c r="B29" s="267" t="s">
        <v>965</v>
      </c>
      <c r="C29" s="43"/>
      <c r="D29" s="43"/>
      <c r="E29" s="268" t="s">
        <v>2125</v>
      </c>
      <c r="F29" s="17">
        <f t="shared" si="0"/>
        <v>17.7</v>
      </c>
      <c r="G29" s="15">
        <v>15</v>
      </c>
      <c r="H29" s="263">
        <f t="shared" si="1"/>
        <v>15</v>
      </c>
    </row>
    <row r="30" spans="1:11" s="44" customFormat="1" x14ac:dyDescent="0.25">
      <c r="A30" s="68">
        <v>3</v>
      </c>
      <c r="B30" s="68" t="s">
        <v>965</v>
      </c>
      <c r="C30" s="43"/>
      <c r="D30" s="43"/>
      <c r="E30" s="43" t="s">
        <v>2126</v>
      </c>
      <c r="F30" s="17">
        <f t="shared" si="0"/>
        <v>88.5</v>
      </c>
      <c r="G30" s="15">
        <v>25</v>
      </c>
      <c r="H30" s="263">
        <f t="shared" si="1"/>
        <v>75</v>
      </c>
    </row>
    <row r="31" spans="1:11" s="44" customFormat="1" x14ac:dyDescent="0.25">
      <c r="A31" s="68">
        <v>2</v>
      </c>
      <c r="B31" s="68" t="s">
        <v>77</v>
      </c>
      <c r="C31" s="43"/>
      <c r="D31" s="43"/>
      <c r="E31" s="43" t="s">
        <v>2127</v>
      </c>
      <c r="F31" s="17">
        <f t="shared" si="0"/>
        <v>5.9</v>
      </c>
      <c r="G31" s="15">
        <v>2.5</v>
      </c>
      <c r="H31" s="263">
        <f t="shared" si="1"/>
        <v>5</v>
      </c>
    </row>
    <row r="32" spans="1:11" s="44" customFormat="1" x14ac:dyDescent="0.25">
      <c r="A32" s="68">
        <v>1</v>
      </c>
      <c r="B32" s="68" t="s">
        <v>965</v>
      </c>
      <c r="C32" s="43" t="s">
        <v>316</v>
      </c>
      <c r="D32" s="43"/>
      <c r="E32" s="43" t="s">
        <v>2128</v>
      </c>
      <c r="F32" s="17">
        <f t="shared" si="0"/>
        <v>8.26</v>
      </c>
      <c r="G32" s="15">
        <v>7</v>
      </c>
      <c r="H32" s="263">
        <f t="shared" si="1"/>
        <v>7</v>
      </c>
    </row>
    <row r="33" spans="1:8" s="44" customFormat="1" x14ac:dyDescent="0.25">
      <c r="A33" s="68">
        <v>5</v>
      </c>
      <c r="B33" s="68" t="s">
        <v>965</v>
      </c>
      <c r="C33" s="43" t="s">
        <v>316</v>
      </c>
      <c r="D33" s="43"/>
      <c r="E33" s="43" t="s">
        <v>2129</v>
      </c>
      <c r="F33" s="17">
        <f t="shared" si="0"/>
        <v>20.059999999999999</v>
      </c>
      <c r="G33" s="15">
        <v>3.4</v>
      </c>
      <c r="H33" s="263">
        <f t="shared" si="1"/>
        <v>17</v>
      </c>
    </row>
    <row r="34" spans="1:8" s="44" customFormat="1" x14ac:dyDescent="0.25">
      <c r="A34" s="68">
        <v>25</v>
      </c>
      <c r="B34" s="68" t="s">
        <v>77</v>
      </c>
      <c r="C34" s="43"/>
      <c r="D34" s="43"/>
      <c r="E34" s="43" t="s">
        <v>2130</v>
      </c>
      <c r="F34" s="17">
        <f t="shared" si="0"/>
        <v>20.65</v>
      </c>
      <c r="G34" s="15">
        <v>0.7</v>
      </c>
      <c r="H34" s="263">
        <f t="shared" si="1"/>
        <v>17.5</v>
      </c>
    </row>
    <row r="35" spans="1:8" s="44" customFormat="1" x14ac:dyDescent="0.25">
      <c r="A35" s="43"/>
      <c r="B35" s="43"/>
      <c r="C35" s="43"/>
      <c r="D35" s="43"/>
      <c r="E35" s="43" t="s">
        <v>2131</v>
      </c>
      <c r="F35" s="17">
        <f>H35+H35*$G$38</f>
        <v>2.36</v>
      </c>
      <c r="G35" s="15"/>
      <c r="H35" s="263">
        <v>2</v>
      </c>
    </row>
    <row r="36" spans="1:8" s="44" customFormat="1" x14ac:dyDescent="0.25">
      <c r="A36" s="43"/>
      <c r="B36" s="43"/>
      <c r="C36" s="43"/>
      <c r="D36" s="43"/>
      <c r="E36" s="43"/>
      <c r="F36" s="17"/>
      <c r="G36" s="15"/>
      <c r="H36" s="61"/>
    </row>
    <row r="37" spans="1:8" s="44" customFormat="1" x14ac:dyDescent="0.25">
      <c r="A37" s="43"/>
      <c r="B37" s="43"/>
      <c r="C37" s="43"/>
      <c r="D37" s="43"/>
      <c r="E37" s="21"/>
      <c r="F37" s="71">
        <f>SUM(F14:F36)</f>
        <v>1193.3343540000001</v>
      </c>
      <c r="G37" s="15"/>
      <c r="H37" s="61">
        <f>SUM(H14:H36)</f>
        <v>1011.3003</v>
      </c>
    </row>
    <row r="38" spans="1:8" x14ac:dyDescent="0.25">
      <c r="A38" s="46"/>
      <c r="B38" s="46"/>
      <c r="C38" s="46"/>
      <c r="D38" s="46"/>
      <c r="E38" s="69"/>
      <c r="F38" s="72"/>
      <c r="G38" s="132">
        <v>0.18</v>
      </c>
      <c r="H38" s="23">
        <f>H37+H37*G38</f>
        <v>1193.3343540000001</v>
      </c>
    </row>
    <row r="39" spans="1:8" x14ac:dyDescent="0.25">
      <c r="A39" s="47" t="s">
        <v>97</v>
      </c>
      <c r="B39" s="48"/>
      <c r="C39" s="48"/>
      <c r="D39" s="48"/>
      <c r="E39" s="48"/>
      <c r="F39" s="49" t="s">
        <v>98</v>
      </c>
    </row>
    <row r="40" spans="1:8" x14ac:dyDescent="0.25">
      <c r="A40" s="47"/>
      <c r="B40" s="48"/>
      <c r="C40" s="48"/>
      <c r="D40" s="48"/>
      <c r="E40" s="48"/>
      <c r="F40" s="50"/>
    </row>
    <row r="41" spans="1:8" x14ac:dyDescent="0.25">
      <c r="A41" s="47" t="s">
        <v>99</v>
      </c>
      <c r="B41" s="48"/>
      <c r="C41" s="48"/>
      <c r="D41" s="48"/>
      <c r="E41" s="48"/>
      <c r="F41" s="51"/>
    </row>
    <row r="42" spans="1:8" x14ac:dyDescent="0.25">
      <c r="A42" s="52"/>
      <c r="B42" s="53"/>
      <c r="C42" s="53"/>
      <c r="D42" s="53"/>
      <c r="E42" s="53"/>
      <c r="F42" s="49" t="s">
        <v>100</v>
      </c>
    </row>
    <row r="43" spans="1:8" x14ac:dyDescent="0.25">
      <c r="A43" s="47" t="s">
        <v>2569</v>
      </c>
      <c r="B43" s="48"/>
      <c r="C43" s="48"/>
      <c r="D43" s="48"/>
      <c r="E43" s="48"/>
      <c r="F43" s="54"/>
    </row>
    <row r="44" spans="1:8" x14ac:dyDescent="0.25">
      <c r="A44" s="55"/>
      <c r="B44" s="56"/>
      <c r="C44" s="56"/>
      <c r="D44" s="56"/>
      <c r="E44" s="56"/>
      <c r="F44" s="51"/>
    </row>
    <row r="45" spans="1:8" x14ac:dyDescent="0.25">
      <c r="B45" t="s">
        <v>840</v>
      </c>
    </row>
    <row r="47" spans="1:8" x14ac:dyDescent="0.25">
      <c r="B47" t="s">
        <v>2132</v>
      </c>
      <c r="D47">
        <v>1</v>
      </c>
      <c r="E47" t="s">
        <v>2133</v>
      </c>
      <c r="F47" s="15"/>
    </row>
    <row r="48" spans="1:8" x14ac:dyDescent="0.25">
      <c r="B48" t="s">
        <v>2100</v>
      </c>
      <c r="D48">
        <v>1.5</v>
      </c>
      <c r="E48" t="s">
        <v>2134</v>
      </c>
      <c r="F48" s="23"/>
    </row>
    <row r="49" spans="2:6" x14ac:dyDescent="0.25">
      <c r="B49" t="s">
        <v>2135</v>
      </c>
      <c r="D49">
        <v>2</v>
      </c>
      <c r="E49" t="s">
        <v>2136</v>
      </c>
      <c r="F49" s="23"/>
    </row>
    <row r="50" spans="2:6" x14ac:dyDescent="0.25">
      <c r="B50" t="s">
        <v>2119</v>
      </c>
      <c r="D50">
        <v>2.5</v>
      </c>
      <c r="E50" t="s">
        <v>2137</v>
      </c>
    </row>
    <row r="51" spans="2:6" x14ac:dyDescent="0.25">
      <c r="B51" t="s">
        <v>2138</v>
      </c>
      <c r="D51">
        <v>1</v>
      </c>
      <c r="E51" t="s">
        <v>2139</v>
      </c>
      <c r="F51" s="23"/>
    </row>
    <row r="52" spans="2:6" x14ac:dyDescent="0.25">
      <c r="B52" t="s">
        <v>2140</v>
      </c>
      <c r="D52">
        <v>1.5</v>
      </c>
      <c r="E52" t="s">
        <v>2141</v>
      </c>
    </row>
    <row r="53" spans="2:6" x14ac:dyDescent="0.25">
      <c r="B53" t="s">
        <v>1835</v>
      </c>
      <c r="D53">
        <v>1</v>
      </c>
      <c r="E53" t="s">
        <v>2142</v>
      </c>
    </row>
    <row r="54" spans="2:6" x14ac:dyDescent="0.25">
      <c r="B54" t="s">
        <v>1410</v>
      </c>
      <c r="D54">
        <v>4</v>
      </c>
      <c r="E54" t="s">
        <v>2143</v>
      </c>
    </row>
    <row r="55" spans="2:6" x14ac:dyDescent="0.25">
      <c r="B55" t="s">
        <v>1283</v>
      </c>
      <c r="D55">
        <v>1.5</v>
      </c>
      <c r="E55" t="s">
        <v>2144</v>
      </c>
    </row>
    <row r="56" spans="2:6" x14ac:dyDescent="0.25">
      <c r="B56" t="s">
        <v>2145</v>
      </c>
      <c r="D56">
        <v>1.5</v>
      </c>
      <c r="E56" t="s">
        <v>2146</v>
      </c>
    </row>
    <row r="57" spans="2:6" x14ac:dyDescent="0.25">
      <c r="B57" t="s">
        <v>362</v>
      </c>
      <c r="D57">
        <v>1</v>
      </c>
      <c r="E57" t="s">
        <v>2147</v>
      </c>
    </row>
    <row r="58" spans="2:6" x14ac:dyDescent="0.25">
      <c r="B58" t="s">
        <v>2148</v>
      </c>
      <c r="D58">
        <v>3</v>
      </c>
      <c r="E58" t="s">
        <v>2149</v>
      </c>
    </row>
    <row r="59" spans="2:6" x14ac:dyDescent="0.25">
      <c r="B59" t="s">
        <v>370</v>
      </c>
      <c r="D59">
        <v>4</v>
      </c>
      <c r="E59" t="s">
        <v>2150</v>
      </c>
    </row>
    <row r="60" spans="2:6" x14ac:dyDescent="0.25">
      <c r="B60" t="s">
        <v>2151</v>
      </c>
      <c r="D60">
        <v>1.5</v>
      </c>
      <c r="E60" t="s">
        <v>2152</v>
      </c>
    </row>
    <row r="61" spans="2:6" x14ac:dyDescent="0.25">
      <c r="B61" t="s">
        <v>2153</v>
      </c>
      <c r="D61">
        <v>2.5</v>
      </c>
      <c r="E61" t="s">
        <v>2154</v>
      </c>
    </row>
    <row r="62" spans="2:6" x14ac:dyDescent="0.25">
      <c r="D62" s="8"/>
    </row>
    <row r="63" spans="2:6" x14ac:dyDescent="0.25">
      <c r="D63">
        <f>SUM(D47:D62)</f>
        <v>29.5</v>
      </c>
      <c r="E63" t="s">
        <v>2155</v>
      </c>
      <c r="F63" s="15">
        <f>23*D63</f>
        <v>678.5</v>
      </c>
    </row>
    <row r="65" spans="5:6" x14ac:dyDescent="0.25">
      <c r="E65" t="s">
        <v>739</v>
      </c>
      <c r="F65" s="23">
        <f>H38</f>
        <v>1193.3343540000001</v>
      </c>
    </row>
    <row r="66" spans="5:6" x14ac:dyDescent="0.25">
      <c r="F66" s="8"/>
    </row>
    <row r="68" spans="5:6" x14ac:dyDescent="0.25">
      <c r="E68" t="s">
        <v>195</v>
      </c>
      <c r="F68" s="23">
        <f>SUM(F63:F65)</f>
        <v>1871.8343540000001</v>
      </c>
    </row>
    <row r="69" spans="5:6" x14ac:dyDescent="0.25">
      <c r="E69" t="s">
        <v>52</v>
      </c>
      <c r="F69" s="147">
        <f>F68*22/100</f>
        <v>411.80355788000003</v>
      </c>
    </row>
    <row r="70" spans="5:6" x14ac:dyDescent="0.25">
      <c r="F70" s="74">
        <f>SUM(F68:F69)</f>
        <v>2283.63791188</v>
      </c>
    </row>
    <row r="76" spans="5:6" x14ac:dyDescent="0.25">
      <c r="E76" t="s">
        <v>2684</v>
      </c>
      <c r="F76" s="15">
        <v>1588</v>
      </c>
    </row>
    <row r="77" spans="5:6" x14ac:dyDescent="0.25">
      <c r="F77" s="15"/>
    </row>
    <row r="78" spans="5:6" x14ac:dyDescent="0.25">
      <c r="E78" t="s">
        <v>2685</v>
      </c>
      <c r="F78" s="76">
        <v>726</v>
      </c>
    </row>
    <row r="79" spans="5:6" x14ac:dyDescent="0.25">
      <c r="F79" s="15"/>
    </row>
    <row r="80" spans="5:6" x14ac:dyDescent="0.25">
      <c r="F80" s="15">
        <f>SUM(F76:F79)</f>
        <v>2314</v>
      </c>
    </row>
    <row r="82" spans="5:6" ht="17.25" x14ac:dyDescent="0.4">
      <c r="E82" s="131" t="s">
        <v>2686</v>
      </c>
      <c r="F82" s="411">
        <v>500</v>
      </c>
    </row>
    <row r="84" spans="5:6" x14ac:dyDescent="0.25">
      <c r="F84" s="23">
        <f>SUM(F80:F83)</f>
        <v>2814</v>
      </c>
    </row>
    <row r="85" spans="5:6" x14ac:dyDescent="0.25">
      <c r="E85" t="s">
        <v>52</v>
      </c>
      <c r="F85" s="76">
        <f>F84*22/100</f>
        <v>619.08000000000004</v>
      </c>
    </row>
    <row r="86" spans="5:6" x14ac:dyDescent="0.25">
      <c r="F86" s="116"/>
    </row>
    <row r="87" spans="5:6" x14ac:dyDescent="0.25">
      <c r="E87" t="s">
        <v>2156</v>
      </c>
      <c r="F87" s="15">
        <f>SUM(F84:F85)</f>
        <v>3433.08</v>
      </c>
    </row>
    <row r="88" spans="5:6" x14ac:dyDescent="0.25">
      <c r="F88" s="15"/>
    </row>
    <row r="89" spans="5:6" x14ac:dyDescent="0.25">
      <c r="E89" t="s">
        <v>2157</v>
      </c>
      <c r="F89" s="15">
        <v>-1500</v>
      </c>
    </row>
    <row r="90" spans="5:6" x14ac:dyDescent="0.25">
      <c r="F90" s="15"/>
    </row>
    <row r="91" spans="5:6" x14ac:dyDescent="0.25">
      <c r="E91" t="s">
        <v>2158</v>
      </c>
      <c r="F91" s="76">
        <v>-1000</v>
      </c>
    </row>
    <row r="92" spans="5:6" x14ac:dyDescent="0.25">
      <c r="F92" s="15"/>
    </row>
    <row r="93" spans="5:6" x14ac:dyDescent="0.25">
      <c r="F93" s="15">
        <f>SUM(F87:F92)</f>
        <v>933.07999999999993</v>
      </c>
    </row>
    <row r="94" spans="5:6" x14ac:dyDescent="0.25">
      <c r="F94" s="412"/>
    </row>
    <row r="95" spans="5:6" ht="17.25" x14ac:dyDescent="0.4">
      <c r="E95" s="131" t="s">
        <v>2686</v>
      </c>
      <c r="F95" s="411">
        <v>500</v>
      </c>
    </row>
    <row r="97" spans="5:6" x14ac:dyDescent="0.25">
      <c r="E97" s="111" t="s">
        <v>2159</v>
      </c>
      <c r="F97" s="114">
        <f>F93-F95</f>
        <v>433.07999999999993</v>
      </c>
    </row>
  </sheetData>
  <mergeCells count="8">
    <mergeCell ref="A10:E10"/>
    <mergeCell ref="A11:E11"/>
    <mergeCell ref="A2:E2"/>
    <mergeCell ref="A3:E3"/>
    <mergeCell ref="A4:E4"/>
    <mergeCell ref="A5:E5"/>
    <mergeCell ref="A8:E8"/>
    <mergeCell ref="A9:E9"/>
  </mergeCells>
  <pageMargins left="0.70866141732283472" right="0.70866141732283472" top="0.35433070866141736" bottom="0.35433070866141736" header="0.31496062992125984" footer="0.31496062992125984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249D61-C3D9-47E8-8CA3-D2BE290105DE}">
  <sheetPr>
    <pageSetUpPr fitToPage="1"/>
  </sheetPr>
  <dimension ref="A1:N63"/>
  <sheetViews>
    <sheetView workbookViewId="0">
      <selection sqref="A1:F63"/>
    </sheetView>
  </sheetViews>
  <sheetFormatPr defaultRowHeight="15" x14ac:dyDescent="0.25"/>
  <cols>
    <col min="1" max="1" width="9.140625" customWidth="1"/>
    <col min="2" max="2" width="5.7109375" customWidth="1"/>
    <col min="3" max="3" width="6.7109375" customWidth="1"/>
    <col min="4" max="4" width="5.7109375" customWidth="1"/>
    <col min="5" max="5" width="30.7109375" customWidth="1"/>
    <col min="6" max="6" width="41" customWidth="1"/>
    <col min="8" max="8" width="11" bestFit="1" customWidth="1"/>
    <col min="11" max="12" width="13.7109375" customWidth="1"/>
    <col min="14" max="14" width="9.42578125" bestFit="1" customWidth="1"/>
  </cols>
  <sheetData>
    <row r="1" spans="1:8" x14ac:dyDescent="0.25">
      <c r="A1" s="25"/>
      <c r="B1" s="25"/>
      <c r="C1" s="25"/>
      <c r="D1" s="25"/>
      <c r="E1" s="25"/>
    </row>
    <row r="2" spans="1:8" x14ac:dyDescent="0.25">
      <c r="A2" s="368" t="s">
        <v>59</v>
      </c>
      <c r="B2" s="369"/>
      <c r="C2" s="369"/>
      <c r="D2" s="369"/>
      <c r="E2" s="370"/>
      <c r="F2" s="27" t="s">
        <v>60</v>
      </c>
    </row>
    <row r="3" spans="1:8" x14ac:dyDescent="0.25">
      <c r="A3" s="371" t="s">
        <v>61</v>
      </c>
      <c r="B3" s="372"/>
      <c r="C3" s="372"/>
      <c r="D3" s="372"/>
      <c r="E3" s="373"/>
      <c r="F3" s="28" t="s">
        <v>732</v>
      </c>
    </row>
    <row r="4" spans="1:8" x14ac:dyDescent="0.25">
      <c r="A4" s="371" t="s">
        <v>63</v>
      </c>
      <c r="B4" s="372"/>
      <c r="C4" s="372"/>
      <c r="D4" s="372"/>
      <c r="E4" s="373"/>
      <c r="F4" s="29"/>
    </row>
    <row r="5" spans="1:8" x14ac:dyDescent="0.25">
      <c r="A5" s="371" t="s">
        <v>64</v>
      </c>
      <c r="B5" s="372"/>
      <c r="C5" s="372"/>
      <c r="D5" s="372"/>
      <c r="E5" s="373"/>
      <c r="F5" s="30" t="s">
        <v>65</v>
      </c>
    </row>
    <row r="6" spans="1:8" x14ac:dyDescent="0.25">
      <c r="A6" s="128"/>
      <c r="B6" s="128"/>
      <c r="C6" s="128"/>
      <c r="D6" s="128"/>
      <c r="E6" s="128"/>
      <c r="F6" s="32"/>
    </row>
    <row r="7" spans="1:8" x14ac:dyDescent="0.25">
      <c r="A7" s="32" t="s">
        <v>66</v>
      </c>
      <c r="B7" s="25"/>
      <c r="C7" s="25"/>
      <c r="D7" s="25"/>
      <c r="E7" s="25"/>
      <c r="F7" s="33" t="s">
        <v>23</v>
      </c>
    </row>
    <row r="8" spans="1:8" x14ac:dyDescent="0.25">
      <c r="A8" s="374"/>
      <c r="B8" s="375"/>
      <c r="C8" s="375"/>
      <c r="D8" s="375"/>
      <c r="E8" s="376"/>
      <c r="F8" s="34"/>
    </row>
    <row r="9" spans="1:8" x14ac:dyDescent="0.25">
      <c r="A9" s="377" t="s">
        <v>731</v>
      </c>
      <c r="B9" s="378"/>
      <c r="C9" s="378"/>
      <c r="D9" s="378"/>
      <c r="E9" s="379"/>
      <c r="F9" s="35" t="s">
        <v>24</v>
      </c>
    </row>
    <row r="10" spans="1:8" x14ac:dyDescent="0.25">
      <c r="A10" s="362" t="s">
        <v>733</v>
      </c>
      <c r="B10" s="363"/>
      <c r="C10" s="363"/>
      <c r="D10" s="363"/>
      <c r="E10" s="364"/>
      <c r="F10" s="35"/>
    </row>
    <row r="11" spans="1:8" x14ac:dyDescent="0.25">
      <c r="A11" s="365" t="s">
        <v>181</v>
      </c>
      <c r="B11" s="366"/>
      <c r="C11" s="366"/>
      <c r="D11" s="366"/>
      <c r="E11" s="367"/>
      <c r="F11" s="36"/>
    </row>
    <row r="12" spans="1:8" x14ac:dyDescent="0.25">
      <c r="A12" s="37"/>
      <c r="B12" s="38"/>
      <c r="C12" s="38"/>
      <c r="D12" s="38"/>
      <c r="E12" s="38"/>
      <c r="F12" s="39"/>
    </row>
    <row r="13" spans="1:8" x14ac:dyDescent="0.25">
      <c r="A13" s="40" t="s">
        <v>8</v>
      </c>
      <c r="B13" s="40" t="s">
        <v>9</v>
      </c>
      <c r="C13" s="40" t="s">
        <v>70</v>
      </c>
      <c r="D13" s="40" t="s">
        <v>11</v>
      </c>
      <c r="E13" s="38" t="s">
        <v>12</v>
      </c>
      <c r="F13" s="41" t="s">
        <v>19</v>
      </c>
    </row>
    <row r="14" spans="1:8" x14ac:dyDescent="0.25">
      <c r="A14" s="46"/>
      <c r="B14" s="46"/>
      <c r="C14" s="46"/>
      <c r="D14" s="10"/>
      <c r="E14" s="46"/>
      <c r="F14" s="10"/>
    </row>
    <row r="15" spans="1:8" x14ac:dyDescent="0.25">
      <c r="A15" s="10" t="s">
        <v>716</v>
      </c>
      <c r="B15" s="10">
        <v>1</v>
      </c>
      <c r="C15" s="10" t="s">
        <v>714</v>
      </c>
      <c r="D15" s="10"/>
      <c r="E15" s="10" t="s">
        <v>715</v>
      </c>
      <c r="F15" s="134">
        <v>53</v>
      </c>
      <c r="G15" s="23">
        <v>33.85</v>
      </c>
      <c r="H15" s="23">
        <f>G15*B15</f>
        <v>33.85</v>
      </c>
    </row>
    <row r="16" spans="1:8" s="44" customFormat="1" x14ac:dyDescent="0.25">
      <c r="A16" s="10" t="s">
        <v>207</v>
      </c>
      <c r="B16" s="43">
        <v>1</v>
      </c>
      <c r="C16" s="10" t="s">
        <v>717</v>
      </c>
      <c r="D16" s="43"/>
      <c r="E16" s="10" t="s">
        <v>718</v>
      </c>
      <c r="F16" s="134">
        <f t="shared" ref="F16:F18" si="0">H16+H16*$G$27</f>
        <v>17.055999999999997</v>
      </c>
      <c r="G16" s="23">
        <v>13.12</v>
      </c>
      <c r="H16" s="23">
        <f t="shared" ref="H16:H18" si="1">G16*B16</f>
        <v>13.12</v>
      </c>
    </row>
    <row r="17" spans="1:8" s="44" customFormat="1" x14ac:dyDescent="0.25">
      <c r="A17" s="10" t="s">
        <v>207</v>
      </c>
      <c r="B17" s="43">
        <v>1</v>
      </c>
      <c r="C17" s="10" t="s">
        <v>719</v>
      </c>
      <c r="D17" s="43"/>
      <c r="E17" s="10" t="s">
        <v>720</v>
      </c>
      <c r="F17" s="134">
        <f t="shared" si="0"/>
        <v>263.83499999999998</v>
      </c>
      <c r="G17" s="23">
        <v>202.95</v>
      </c>
      <c r="H17" s="23">
        <f t="shared" si="1"/>
        <v>202.95</v>
      </c>
    </row>
    <row r="18" spans="1:8" s="44" customFormat="1" x14ac:dyDescent="0.25">
      <c r="A18" s="10" t="s">
        <v>207</v>
      </c>
      <c r="B18" s="43">
        <v>1</v>
      </c>
      <c r="C18" s="10" t="s">
        <v>721</v>
      </c>
      <c r="D18" s="43"/>
      <c r="E18" s="10" t="s">
        <v>722</v>
      </c>
      <c r="F18" s="134">
        <f t="shared" si="0"/>
        <v>400.65999999999997</v>
      </c>
      <c r="G18" s="23">
        <v>308.2</v>
      </c>
      <c r="H18" s="23">
        <f t="shared" si="1"/>
        <v>308.2</v>
      </c>
    </row>
    <row r="19" spans="1:8" s="44" customFormat="1" x14ac:dyDescent="0.25">
      <c r="A19" s="10"/>
      <c r="B19" s="10"/>
      <c r="C19" s="10"/>
      <c r="D19" s="10"/>
      <c r="E19" s="10"/>
      <c r="F19" s="43"/>
      <c r="G19" s="23"/>
      <c r="H19" s="23">
        <f>G19*B19</f>
        <v>0</v>
      </c>
    </row>
    <row r="20" spans="1:8" s="44" customFormat="1" x14ac:dyDescent="0.25">
      <c r="A20" s="10"/>
      <c r="B20" s="10"/>
      <c r="C20" s="10"/>
      <c r="D20" s="10"/>
      <c r="E20" s="10"/>
      <c r="F20" s="135">
        <f>SUM(F15:F19)</f>
        <v>734.55099999999993</v>
      </c>
      <c r="G20" s="23"/>
      <c r="H20" s="23"/>
    </row>
    <row r="21" spans="1:8" s="44" customFormat="1" x14ac:dyDescent="0.25">
      <c r="A21" s="10"/>
      <c r="B21" s="10"/>
      <c r="C21" s="10"/>
      <c r="D21" s="10"/>
      <c r="E21" s="10"/>
      <c r="F21" s="43"/>
      <c r="G21" s="23"/>
      <c r="H21" s="23"/>
    </row>
    <row r="22" spans="1:8" s="44" customFormat="1" x14ac:dyDescent="0.25">
      <c r="A22" s="10"/>
      <c r="B22" s="10"/>
      <c r="C22" s="10"/>
      <c r="D22" s="10"/>
      <c r="E22" s="10"/>
      <c r="F22" s="43"/>
      <c r="G22" s="23"/>
      <c r="H22" s="23"/>
    </row>
    <row r="23" spans="1:8" s="44" customFormat="1" x14ac:dyDescent="0.25">
      <c r="A23" s="10"/>
      <c r="B23" s="10"/>
      <c r="C23" s="10"/>
      <c r="D23" s="10"/>
      <c r="E23" s="10"/>
      <c r="F23" s="43"/>
      <c r="G23" s="23"/>
      <c r="H23" s="23"/>
    </row>
    <row r="24" spans="1:8" x14ac:dyDescent="0.25">
      <c r="A24" s="10"/>
      <c r="B24" s="10"/>
      <c r="C24" s="10"/>
      <c r="D24" s="10"/>
      <c r="E24" s="10"/>
      <c r="F24" s="10"/>
    </row>
    <row r="25" spans="1:8" x14ac:dyDescent="0.25">
      <c r="A25" s="10"/>
      <c r="B25" s="10"/>
      <c r="C25" s="10"/>
      <c r="D25" s="10"/>
      <c r="E25" s="10"/>
      <c r="F25" s="10"/>
    </row>
    <row r="26" spans="1:8" s="44" customFormat="1" x14ac:dyDescent="0.25">
      <c r="A26" s="17"/>
      <c r="B26" s="43"/>
      <c r="C26" s="43"/>
      <c r="D26" s="43"/>
      <c r="E26" s="43"/>
      <c r="F26" s="43"/>
      <c r="H26" s="23">
        <f>SUM(H15:H25)</f>
        <v>558.12</v>
      </c>
    </row>
    <row r="27" spans="1:8" s="44" customFormat="1" x14ac:dyDescent="0.25">
      <c r="A27" s="43"/>
      <c r="B27" s="43"/>
      <c r="C27" s="43"/>
      <c r="D27" s="43"/>
      <c r="E27" s="43"/>
      <c r="F27" s="17"/>
      <c r="G27" s="63">
        <v>0.3</v>
      </c>
      <c r="H27" s="23">
        <f>H26+H26*G27</f>
        <v>725.55600000000004</v>
      </c>
    </row>
    <row r="28" spans="1:8" s="44" customFormat="1" x14ac:dyDescent="0.25">
      <c r="A28" s="43"/>
      <c r="B28" s="43"/>
      <c r="C28" s="43"/>
      <c r="D28" s="43"/>
      <c r="E28" s="43"/>
      <c r="F28" s="17"/>
      <c r="H28" s="23">
        <f>F58</f>
        <v>303</v>
      </c>
    </row>
    <row r="29" spans="1:8" s="44" customFormat="1" x14ac:dyDescent="0.25">
      <c r="A29" s="43"/>
      <c r="B29" s="43"/>
      <c r="C29" s="43"/>
      <c r="D29" s="43"/>
      <c r="E29" s="43"/>
      <c r="F29" s="17"/>
      <c r="H29" s="23">
        <f>SUM(H27:H28)</f>
        <v>1028.556</v>
      </c>
    </row>
    <row r="30" spans="1:8" s="44" customFormat="1" x14ac:dyDescent="0.25">
      <c r="A30" s="43"/>
      <c r="B30" s="43"/>
      <c r="C30" s="43"/>
      <c r="D30" s="43"/>
      <c r="E30" s="43"/>
      <c r="F30" s="17"/>
      <c r="H30" s="23"/>
    </row>
    <row r="31" spans="1:8" s="44" customFormat="1" x14ac:dyDescent="0.25">
      <c r="A31" s="43"/>
      <c r="B31" s="43"/>
      <c r="C31" s="43"/>
      <c r="D31" s="43"/>
      <c r="E31" s="43"/>
      <c r="F31" s="17"/>
      <c r="H31" s="23"/>
    </row>
    <row r="32" spans="1:8" s="44" customFormat="1" x14ac:dyDescent="0.25">
      <c r="A32" s="43"/>
      <c r="B32" s="43"/>
      <c r="C32" s="43"/>
      <c r="D32" s="43"/>
      <c r="E32" s="43"/>
      <c r="F32" s="17"/>
      <c r="H32" s="23"/>
    </row>
    <row r="33" spans="1:14" s="44" customFormat="1" x14ac:dyDescent="0.25">
      <c r="A33" s="43"/>
      <c r="B33" s="43"/>
      <c r="C33" s="43"/>
      <c r="D33" s="43"/>
      <c r="E33" s="43"/>
      <c r="F33" s="17"/>
      <c r="H33" s="23"/>
      <c r="N33" s="61"/>
    </row>
    <row r="34" spans="1:14" s="44" customFormat="1" x14ac:dyDescent="0.25">
      <c r="A34" s="43"/>
      <c r="B34" s="43"/>
      <c r="C34" s="43"/>
      <c r="D34" s="43"/>
      <c r="E34" s="43"/>
      <c r="F34" s="17"/>
      <c r="H34" s="23"/>
      <c r="N34" s="61"/>
    </row>
    <row r="35" spans="1:14" s="44" customFormat="1" x14ac:dyDescent="0.25">
      <c r="A35" s="43"/>
      <c r="B35" s="43"/>
      <c r="C35" s="43"/>
      <c r="D35" s="43"/>
      <c r="E35" s="43"/>
      <c r="F35" s="17"/>
      <c r="H35" s="23"/>
      <c r="N35" s="61"/>
    </row>
    <row r="36" spans="1:14" s="44" customFormat="1" x14ac:dyDescent="0.25">
      <c r="A36" s="43"/>
      <c r="B36" s="43"/>
      <c r="C36" s="43"/>
      <c r="D36" s="43"/>
      <c r="E36" s="21"/>
      <c r="F36" s="71"/>
    </row>
    <row r="37" spans="1:14" x14ac:dyDescent="0.25">
      <c r="A37" s="46"/>
      <c r="B37" s="46"/>
      <c r="C37" s="46"/>
      <c r="D37" s="46"/>
      <c r="E37" s="46"/>
      <c r="F37" s="72"/>
      <c r="H37" s="23"/>
    </row>
    <row r="38" spans="1:14" x14ac:dyDescent="0.25">
      <c r="A38" s="46"/>
      <c r="B38" s="46"/>
      <c r="C38" s="46"/>
      <c r="D38" s="46"/>
      <c r="E38" s="46"/>
      <c r="F38" s="70"/>
    </row>
    <row r="39" spans="1:14" x14ac:dyDescent="0.25">
      <c r="A39" s="46"/>
      <c r="B39" s="46"/>
      <c r="C39" s="46"/>
      <c r="D39" s="46"/>
      <c r="E39" s="46"/>
      <c r="F39" s="46"/>
    </row>
    <row r="40" spans="1:14" x14ac:dyDescent="0.25">
      <c r="A40" s="47" t="s">
        <v>97</v>
      </c>
      <c r="B40" s="48"/>
      <c r="C40" s="48"/>
      <c r="D40" s="48"/>
      <c r="E40" s="48"/>
      <c r="F40" s="49" t="s">
        <v>98</v>
      </c>
    </row>
    <row r="41" spans="1:14" x14ac:dyDescent="0.25">
      <c r="A41" s="47"/>
      <c r="B41" s="48"/>
      <c r="C41" s="48"/>
      <c r="D41" s="48"/>
      <c r="E41" s="48"/>
      <c r="F41" s="50"/>
    </row>
    <row r="42" spans="1:14" x14ac:dyDescent="0.25">
      <c r="A42" s="47" t="s">
        <v>99</v>
      </c>
      <c r="B42" s="48"/>
      <c r="C42" s="48"/>
      <c r="D42" s="48"/>
      <c r="E42" s="48"/>
      <c r="F42" s="51"/>
    </row>
    <row r="43" spans="1:14" x14ac:dyDescent="0.25">
      <c r="A43" s="52"/>
      <c r="B43" s="53"/>
      <c r="C43" s="53"/>
      <c r="D43" s="53"/>
      <c r="E43" s="53"/>
      <c r="F43" s="49" t="s">
        <v>100</v>
      </c>
    </row>
    <row r="44" spans="1:14" x14ac:dyDescent="0.25">
      <c r="A44" s="47" t="s">
        <v>734</v>
      </c>
      <c r="B44" s="48"/>
      <c r="C44" s="48"/>
      <c r="D44" s="48"/>
      <c r="E44" s="48"/>
      <c r="F44" s="54"/>
    </row>
    <row r="45" spans="1:14" x14ac:dyDescent="0.25">
      <c r="A45" s="55"/>
      <c r="B45" s="56"/>
      <c r="C45" s="56"/>
      <c r="D45" s="56"/>
      <c r="E45" s="56"/>
      <c r="F45" s="51"/>
    </row>
    <row r="46" spans="1:14" x14ac:dyDescent="0.25">
      <c r="A46" s="133" t="s">
        <v>735</v>
      </c>
      <c r="B46" s="133"/>
      <c r="C46" s="133"/>
      <c r="D46" s="133"/>
      <c r="E46" s="133"/>
      <c r="F46" s="133"/>
    </row>
    <row r="47" spans="1:14" x14ac:dyDescent="0.25">
      <c r="A47" s="133"/>
      <c r="B47" s="133"/>
      <c r="C47" s="133"/>
      <c r="D47" s="133"/>
      <c r="F47" s="133"/>
    </row>
    <row r="48" spans="1:14" x14ac:dyDescent="0.25">
      <c r="A48" t="s">
        <v>723</v>
      </c>
      <c r="B48" t="s">
        <v>724</v>
      </c>
      <c r="D48">
        <v>2.5</v>
      </c>
    </row>
    <row r="49" spans="1:6" x14ac:dyDescent="0.25">
      <c r="A49" s="44" t="s">
        <v>725</v>
      </c>
      <c r="B49" s="44" t="s">
        <v>726</v>
      </c>
      <c r="D49">
        <v>6.5</v>
      </c>
    </row>
    <row r="50" spans="1:6" x14ac:dyDescent="0.25">
      <c r="C50" t="s">
        <v>386</v>
      </c>
      <c r="D50">
        <f>SUM(D48:D49)</f>
        <v>9</v>
      </c>
      <c r="E50" t="s">
        <v>740</v>
      </c>
      <c r="F50" s="15">
        <f>D50*22</f>
        <v>198</v>
      </c>
    </row>
    <row r="51" spans="1:6" x14ac:dyDescent="0.25">
      <c r="B51" s="44" t="s">
        <v>736</v>
      </c>
      <c r="E51" s="44" t="s">
        <v>727</v>
      </c>
      <c r="F51" s="15">
        <v>20</v>
      </c>
    </row>
    <row r="52" spans="1:6" x14ac:dyDescent="0.25">
      <c r="B52" s="44"/>
      <c r="E52" s="44" t="s">
        <v>728</v>
      </c>
      <c r="F52" s="15">
        <v>10</v>
      </c>
    </row>
    <row r="53" spans="1:6" x14ac:dyDescent="0.25">
      <c r="B53" s="44"/>
      <c r="E53" s="44" t="s">
        <v>737</v>
      </c>
      <c r="F53" s="15">
        <v>30</v>
      </c>
    </row>
    <row r="54" spans="1:6" x14ac:dyDescent="0.25">
      <c r="E54" s="44" t="s">
        <v>738</v>
      </c>
      <c r="F54" s="15">
        <v>25</v>
      </c>
    </row>
    <row r="55" spans="1:6" x14ac:dyDescent="0.25">
      <c r="E55" s="44" t="s">
        <v>729</v>
      </c>
      <c r="F55" s="15"/>
    </row>
    <row r="56" spans="1:6" x14ac:dyDescent="0.25">
      <c r="B56" s="44"/>
      <c r="E56" t="s">
        <v>730</v>
      </c>
      <c r="F56" s="76">
        <v>20</v>
      </c>
    </row>
    <row r="57" spans="1:6" x14ac:dyDescent="0.25">
      <c r="B57" s="44"/>
      <c r="C57" s="44"/>
      <c r="D57" s="44"/>
      <c r="E57" s="44"/>
      <c r="F57" s="61"/>
    </row>
    <row r="58" spans="1:6" x14ac:dyDescent="0.25">
      <c r="B58" s="44"/>
      <c r="C58" s="44"/>
      <c r="D58" s="44" t="s">
        <v>176</v>
      </c>
      <c r="E58" s="44"/>
      <c r="F58" s="61">
        <f>SUM(F50:F56)</f>
        <v>303</v>
      </c>
    </row>
    <row r="59" spans="1:6" x14ac:dyDescent="0.25">
      <c r="B59" s="44"/>
      <c r="C59" s="44"/>
    </row>
    <row r="60" spans="1:6" x14ac:dyDescent="0.25">
      <c r="B60" s="44"/>
      <c r="C60" s="44"/>
      <c r="E60" s="133" t="s">
        <v>739</v>
      </c>
      <c r="F60" s="74">
        <f>F20-0.55</f>
        <v>734.00099999999998</v>
      </c>
    </row>
    <row r="61" spans="1:6" x14ac:dyDescent="0.25">
      <c r="E61" s="136" t="s">
        <v>741</v>
      </c>
      <c r="F61" s="137">
        <f>F60+F60*22/100</f>
        <v>895.48122000000001</v>
      </c>
    </row>
    <row r="63" spans="1:6" x14ac:dyDescent="0.25">
      <c r="E63" t="s">
        <v>176</v>
      </c>
      <c r="F63" s="23">
        <f>F61+F58</f>
        <v>1198.4812200000001</v>
      </c>
    </row>
  </sheetData>
  <mergeCells count="8">
    <mergeCell ref="A10:E10"/>
    <mergeCell ref="A11:E11"/>
    <mergeCell ref="A2:E2"/>
    <mergeCell ref="A3:E3"/>
    <mergeCell ref="A4:E4"/>
    <mergeCell ref="A5:E5"/>
    <mergeCell ref="A8:E8"/>
    <mergeCell ref="A9:E9"/>
  </mergeCells>
  <pageMargins left="0.31496062992125984" right="0.31496062992125984" top="0.15748031496062992" bottom="0.15748031496062992" header="0.31496062992125984" footer="0.31496062992125984"/>
  <pageSetup paperSize="9" scale="8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B0122F-4B8C-4355-A5D6-005375F5A5CD}">
  <dimension ref="A1:I59"/>
  <sheetViews>
    <sheetView workbookViewId="0">
      <selection activeCell="E23" sqref="E23"/>
    </sheetView>
  </sheetViews>
  <sheetFormatPr defaultRowHeight="15" x14ac:dyDescent="0.25"/>
  <cols>
    <col min="1" max="1" width="3.7109375" customWidth="1"/>
    <col min="2" max="2" width="6.85546875" customWidth="1"/>
    <col min="3" max="3" width="8" customWidth="1"/>
    <col min="4" max="4" width="5.7109375" customWidth="1"/>
    <col min="5" max="5" width="37.5703125" customWidth="1"/>
    <col min="6" max="6" width="35.85546875" customWidth="1"/>
    <col min="8" max="8" width="9.42578125" bestFit="1" customWidth="1"/>
    <col min="9" max="9" width="9.5703125" customWidth="1"/>
  </cols>
  <sheetData>
    <row r="1" spans="1:8" x14ac:dyDescent="0.25">
      <c r="A1" s="25"/>
      <c r="B1" s="25"/>
      <c r="C1" s="25"/>
      <c r="D1" s="25"/>
      <c r="E1" s="25"/>
    </row>
    <row r="2" spans="1:8" x14ac:dyDescent="0.25">
      <c r="A2" s="368" t="s">
        <v>59</v>
      </c>
      <c r="B2" s="369"/>
      <c r="C2" s="369"/>
      <c r="D2" s="369"/>
      <c r="E2" s="370"/>
      <c r="F2" s="27" t="s">
        <v>60</v>
      </c>
    </row>
    <row r="3" spans="1:8" x14ac:dyDescent="0.25">
      <c r="A3" s="371" t="s">
        <v>61</v>
      </c>
      <c r="B3" s="372"/>
      <c r="C3" s="372"/>
      <c r="D3" s="372"/>
      <c r="E3" s="373"/>
      <c r="F3" s="28" t="s">
        <v>133</v>
      </c>
    </row>
    <row r="4" spans="1:8" x14ac:dyDescent="0.25">
      <c r="A4" s="371" t="s">
        <v>63</v>
      </c>
      <c r="B4" s="372"/>
      <c r="C4" s="372"/>
      <c r="D4" s="372"/>
      <c r="E4" s="373"/>
      <c r="F4" s="29"/>
    </row>
    <row r="5" spans="1:8" x14ac:dyDescent="0.25">
      <c r="A5" s="371" t="s">
        <v>64</v>
      </c>
      <c r="B5" s="372"/>
      <c r="C5" s="372"/>
      <c r="D5" s="372"/>
      <c r="E5" s="373"/>
      <c r="F5" s="30" t="s">
        <v>134</v>
      </c>
    </row>
    <row r="6" spans="1:8" x14ac:dyDescent="0.25">
      <c r="A6" s="31"/>
      <c r="B6" s="31"/>
      <c r="C6" s="31"/>
      <c r="D6" s="31"/>
      <c r="E6" s="31"/>
      <c r="F6" s="32"/>
    </row>
    <row r="7" spans="1:8" x14ac:dyDescent="0.25">
      <c r="A7" s="32" t="s">
        <v>66</v>
      </c>
      <c r="B7" s="25"/>
      <c r="C7" s="25"/>
      <c r="D7" s="25"/>
      <c r="E7" s="25"/>
      <c r="F7" s="33" t="s">
        <v>23</v>
      </c>
    </row>
    <row r="8" spans="1:8" x14ac:dyDescent="0.25">
      <c r="A8" s="374"/>
      <c r="B8" s="375"/>
      <c r="C8" s="375"/>
      <c r="D8" s="375"/>
      <c r="E8" s="376"/>
      <c r="F8" s="34"/>
    </row>
    <row r="9" spans="1:8" x14ac:dyDescent="0.25">
      <c r="A9" s="377" t="s">
        <v>135</v>
      </c>
      <c r="B9" s="378"/>
      <c r="C9" s="378"/>
      <c r="D9" s="378"/>
      <c r="E9" s="379"/>
      <c r="F9" s="35"/>
    </row>
    <row r="10" spans="1:8" x14ac:dyDescent="0.25">
      <c r="A10" s="362"/>
      <c r="B10" s="363"/>
      <c r="C10" s="363"/>
      <c r="D10" s="363"/>
      <c r="E10" s="364"/>
      <c r="F10" s="35"/>
    </row>
    <row r="11" spans="1:8" x14ac:dyDescent="0.25">
      <c r="A11" s="365"/>
      <c r="B11" s="366"/>
      <c r="C11" s="366"/>
      <c r="D11" s="366"/>
      <c r="E11" s="367"/>
      <c r="F11" s="36"/>
    </row>
    <row r="12" spans="1:8" x14ac:dyDescent="0.25">
      <c r="A12" s="37"/>
      <c r="B12" s="38"/>
      <c r="C12" s="38"/>
      <c r="D12" s="38"/>
      <c r="E12" s="38"/>
      <c r="F12" s="39"/>
    </row>
    <row r="13" spans="1:8" x14ac:dyDescent="0.25">
      <c r="A13" s="40" t="s">
        <v>8</v>
      </c>
      <c r="B13" s="40" t="s">
        <v>9</v>
      </c>
      <c r="C13" s="40" t="s">
        <v>70</v>
      </c>
      <c r="D13" s="40" t="s">
        <v>11</v>
      </c>
      <c r="E13" s="38" t="s">
        <v>12</v>
      </c>
      <c r="F13" s="41" t="s">
        <v>19</v>
      </c>
    </row>
    <row r="14" spans="1:8" x14ac:dyDescent="0.25">
      <c r="A14" s="10">
        <v>1</v>
      </c>
      <c r="B14" s="46" t="s">
        <v>13</v>
      </c>
      <c r="C14" s="10" t="s">
        <v>136</v>
      </c>
      <c r="D14" s="10">
        <v>6931</v>
      </c>
      <c r="E14" s="10" t="s">
        <v>137</v>
      </c>
      <c r="F14" s="60">
        <f>H14+H14*35/100</f>
        <v>177.768</v>
      </c>
      <c r="G14" s="58">
        <v>131.68</v>
      </c>
      <c r="H14" s="23">
        <f>A14*G14</f>
        <v>131.68</v>
      </c>
    </row>
    <row r="15" spans="1:8" x14ac:dyDescent="0.25">
      <c r="A15" s="10">
        <v>1</v>
      </c>
      <c r="B15" s="10" t="s">
        <v>13</v>
      </c>
      <c r="C15" s="10" t="s">
        <v>136</v>
      </c>
      <c r="D15" s="10" t="s">
        <v>138</v>
      </c>
      <c r="E15" s="10" t="s">
        <v>139</v>
      </c>
      <c r="F15" s="60">
        <f>H15+H15*35/100</f>
        <v>100.44</v>
      </c>
      <c r="G15" s="58">
        <v>74.400000000000006</v>
      </c>
      <c r="H15" s="23">
        <f t="shared" ref="H15:H35" si="0">A15*G15</f>
        <v>74.400000000000006</v>
      </c>
    </row>
    <row r="16" spans="1:8" s="44" customFormat="1" x14ac:dyDescent="0.25">
      <c r="A16" s="10">
        <v>1</v>
      </c>
      <c r="B16" s="10" t="s">
        <v>13</v>
      </c>
      <c r="C16" s="10" t="s">
        <v>136</v>
      </c>
      <c r="D16" s="10" t="s">
        <v>140</v>
      </c>
      <c r="E16" s="10" t="s">
        <v>141</v>
      </c>
      <c r="F16" s="60">
        <f>H16+H16*35/100</f>
        <v>39.055499999999995</v>
      </c>
      <c r="G16" s="58">
        <v>28.93</v>
      </c>
      <c r="H16" s="23">
        <f t="shared" si="0"/>
        <v>28.93</v>
      </c>
    </row>
    <row r="17" spans="1:9" s="44" customFormat="1" x14ac:dyDescent="0.25">
      <c r="A17" s="10">
        <v>1</v>
      </c>
      <c r="B17" s="10" t="s">
        <v>13</v>
      </c>
      <c r="C17" s="10"/>
      <c r="D17" s="10"/>
      <c r="E17" s="10" t="s">
        <v>142</v>
      </c>
      <c r="F17" s="60">
        <v>55</v>
      </c>
      <c r="G17" s="58">
        <v>25</v>
      </c>
      <c r="H17" s="23">
        <f t="shared" si="0"/>
        <v>25</v>
      </c>
      <c r="I17" s="61">
        <f>SUM(H14:H17)</f>
        <v>260.01</v>
      </c>
    </row>
    <row r="18" spans="1:9" s="44" customFormat="1" x14ac:dyDescent="0.25">
      <c r="A18" s="10">
        <v>1</v>
      </c>
      <c r="B18" s="10" t="s">
        <v>13</v>
      </c>
      <c r="C18" s="10" t="s">
        <v>143</v>
      </c>
      <c r="D18" s="10"/>
      <c r="E18" s="10" t="s">
        <v>144</v>
      </c>
      <c r="F18" s="60">
        <v>60</v>
      </c>
      <c r="G18" s="58">
        <v>42.75</v>
      </c>
      <c r="H18" s="23">
        <f t="shared" si="0"/>
        <v>42.75</v>
      </c>
      <c r="I18" s="61">
        <f>I17+I17*35/100</f>
        <v>351.01350000000002</v>
      </c>
    </row>
    <row r="19" spans="1:9" s="44" customFormat="1" x14ac:dyDescent="0.25">
      <c r="A19" s="10">
        <v>1</v>
      </c>
      <c r="B19" s="10" t="s">
        <v>13</v>
      </c>
      <c r="C19" s="10" t="s">
        <v>143</v>
      </c>
      <c r="D19" s="10"/>
      <c r="E19" s="10" t="s">
        <v>145</v>
      </c>
      <c r="F19" s="60">
        <f t="shared" ref="F19:F24" si="1">H19+H19*$G$38</f>
        <v>5.6999999999999993</v>
      </c>
      <c r="G19" s="58">
        <v>4.5599999999999996</v>
      </c>
      <c r="H19" s="23">
        <f t="shared" si="0"/>
        <v>4.5599999999999996</v>
      </c>
    </row>
    <row r="20" spans="1:9" s="44" customFormat="1" x14ac:dyDescent="0.25">
      <c r="A20" s="10">
        <v>1</v>
      </c>
      <c r="B20" s="10" t="s">
        <v>13</v>
      </c>
      <c r="C20" s="10" t="s">
        <v>143</v>
      </c>
      <c r="D20" s="10"/>
      <c r="E20" s="10" t="s">
        <v>146</v>
      </c>
      <c r="F20" s="60">
        <f t="shared" si="1"/>
        <v>3.4250000000000003</v>
      </c>
      <c r="G20" s="58">
        <v>2.74</v>
      </c>
      <c r="H20" s="23">
        <f t="shared" si="0"/>
        <v>2.74</v>
      </c>
    </row>
    <row r="21" spans="1:9" s="44" customFormat="1" x14ac:dyDescent="0.25">
      <c r="A21" s="10">
        <v>1</v>
      </c>
      <c r="B21" s="10" t="s">
        <v>13</v>
      </c>
      <c r="C21" s="10" t="s">
        <v>143</v>
      </c>
      <c r="D21" s="10"/>
      <c r="E21" s="10" t="s">
        <v>147</v>
      </c>
      <c r="F21" s="60">
        <f t="shared" si="1"/>
        <v>5.1875</v>
      </c>
      <c r="G21" s="58">
        <v>4.1500000000000004</v>
      </c>
      <c r="H21" s="23">
        <f t="shared" si="0"/>
        <v>4.1500000000000004</v>
      </c>
    </row>
    <row r="22" spans="1:9" s="44" customFormat="1" x14ac:dyDescent="0.25">
      <c r="A22" s="10">
        <v>2</v>
      </c>
      <c r="B22" s="10" t="s">
        <v>13</v>
      </c>
      <c r="C22" s="10"/>
      <c r="D22" s="10"/>
      <c r="E22" s="10" t="s">
        <v>148</v>
      </c>
      <c r="F22" s="60">
        <f t="shared" si="1"/>
        <v>1.44675</v>
      </c>
      <c r="G22" s="58">
        <v>0.57869999999999999</v>
      </c>
      <c r="H22" s="23">
        <f t="shared" si="0"/>
        <v>1.1574</v>
      </c>
    </row>
    <row r="23" spans="1:9" x14ac:dyDescent="0.25">
      <c r="A23" s="62">
        <v>1</v>
      </c>
      <c r="B23" s="62" t="s">
        <v>13</v>
      </c>
      <c r="C23" s="10"/>
      <c r="D23" s="10"/>
      <c r="E23" s="62" t="s">
        <v>149</v>
      </c>
      <c r="F23" s="60">
        <f t="shared" si="1"/>
        <v>75</v>
      </c>
      <c r="G23" s="58">
        <v>60</v>
      </c>
      <c r="H23" s="23">
        <f t="shared" si="0"/>
        <v>60</v>
      </c>
    </row>
    <row r="24" spans="1:9" x14ac:dyDescent="0.25">
      <c r="A24" s="62">
        <v>4</v>
      </c>
      <c r="B24" s="62" t="s">
        <v>77</v>
      </c>
      <c r="C24" s="10"/>
      <c r="D24" s="10"/>
      <c r="E24" s="62" t="s">
        <v>150</v>
      </c>
      <c r="F24" s="60">
        <f t="shared" si="1"/>
        <v>2.25</v>
      </c>
      <c r="G24" s="58">
        <v>0.45</v>
      </c>
      <c r="H24" s="23">
        <f t="shared" si="0"/>
        <v>1.8</v>
      </c>
    </row>
    <row r="25" spans="1:9" x14ac:dyDescent="0.25">
      <c r="A25" s="10">
        <v>1</v>
      </c>
      <c r="B25" s="10" t="s">
        <v>13</v>
      </c>
      <c r="C25" s="10"/>
      <c r="D25" s="10"/>
      <c r="E25" s="10" t="s">
        <v>151</v>
      </c>
      <c r="F25" s="60">
        <v>35</v>
      </c>
      <c r="G25" s="58">
        <v>23.61</v>
      </c>
      <c r="H25" s="23">
        <f t="shared" si="0"/>
        <v>23.61</v>
      </c>
    </row>
    <row r="26" spans="1:9" s="44" customFormat="1" x14ac:dyDescent="0.25">
      <c r="A26" s="10">
        <v>1</v>
      </c>
      <c r="B26" s="10" t="s">
        <v>13</v>
      </c>
      <c r="C26" s="10"/>
      <c r="D26" s="10"/>
      <c r="E26" s="10" t="s">
        <v>152</v>
      </c>
      <c r="F26" s="60">
        <f t="shared" ref="F26:F32" si="2">H26+H26*$G$38</f>
        <v>5.1875</v>
      </c>
      <c r="G26" s="58">
        <v>4.1500000000000004</v>
      </c>
      <c r="H26" s="23">
        <f t="shared" si="0"/>
        <v>4.1500000000000004</v>
      </c>
    </row>
    <row r="27" spans="1:9" s="44" customFormat="1" x14ac:dyDescent="0.25">
      <c r="A27" s="10">
        <v>1</v>
      </c>
      <c r="B27" s="10" t="s">
        <v>13</v>
      </c>
      <c r="C27" s="10"/>
      <c r="D27" s="10"/>
      <c r="E27" s="10" t="s">
        <v>145</v>
      </c>
      <c r="F27" s="60">
        <f t="shared" si="2"/>
        <v>5.8375000000000004</v>
      </c>
      <c r="G27" s="58">
        <v>4.67</v>
      </c>
      <c r="H27" s="23">
        <f t="shared" si="0"/>
        <v>4.67</v>
      </c>
    </row>
    <row r="28" spans="1:9" s="44" customFormat="1" x14ac:dyDescent="0.25">
      <c r="A28" s="10">
        <v>2</v>
      </c>
      <c r="B28" s="10" t="s">
        <v>13</v>
      </c>
      <c r="C28" s="10"/>
      <c r="D28" s="10"/>
      <c r="E28" s="10" t="s">
        <v>153</v>
      </c>
      <c r="F28" s="60">
        <f t="shared" si="2"/>
        <v>46.25</v>
      </c>
      <c r="G28" s="58">
        <v>18.5</v>
      </c>
      <c r="H28" s="23">
        <f t="shared" si="0"/>
        <v>37</v>
      </c>
    </row>
    <row r="29" spans="1:9" s="44" customFormat="1" x14ac:dyDescent="0.25">
      <c r="A29" s="10">
        <v>1</v>
      </c>
      <c r="B29" s="10" t="s">
        <v>13</v>
      </c>
      <c r="C29" s="10" t="s">
        <v>154</v>
      </c>
      <c r="D29" s="10">
        <v>94005</v>
      </c>
      <c r="E29" s="10" t="s">
        <v>155</v>
      </c>
      <c r="F29" s="60">
        <f t="shared" si="2"/>
        <v>21.5</v>
      </c>
      <c r="G29" s="58">
        <v>17.2</v>
      </c>
      <c r="H29" s="23">
        <f t="shared" si="0"/>
        <v>17.2</v>
      </c>
    </row>
    <row r="30" spans="1:9" x14ac:dyDescent="0.25">
      <c r="A30" s="62">
        <v>1</v>
      </c>
      <c r="B30" s="62" t="s">
        <v>13</v>
      </c>
      <c r="C30" s="10"/>
      <c r="D30" s="10"/>
      <c r="E30" s="62" t="s">
        <v>156</v>
      </c>
      <c r="F30" s="60">
        <f t="shared" si="2"/>
        <v>23.75</v>
      </c>
      <c r="G30" s="58">
        <v>19</v>
      </c>
      <c r="H30" s="23">
        <f t="shared" si="0"/>
        <v>19</v>
      </c>
    </row>
    <row r="31" spans="1:9" x14ac:dyDescent="0.25">
      <c r="A31" s="62">
        <v>1</v>
      </c>
      <c r="B31" s="62" t="s">
        <v>13</v>
      </c>
      <c r="C31" s="10"/>
      <c r="D31" s="10"/>
      <c r="E31" s="62" t="s">
        <v>157</v>
      </c>
      <c r="F31" s="60">
        <f t="shared" si="2"/>
        <v>4.375</v>
      </c>
      <c r="G31" s="58">
        <v>3.5</v>
      </c>
      <c r="H31" s="23">
        <f t="shared" si="0"/>
        <v>3.5</v>
      </c>
    </row>
    <row r="32" spans="1:9" s="44" customFormat="1" x14ac:dyDescent="0.25">
      <c r="A32" s="43">
        <v>1</v>
      </c>
      <c r="B32" s="10" t="s">
        <v>13</v>
      </c>
      <c r="C32" s="43"/>
      <c r="D32" s="43"/>
      <c r="E32" s="10" t="s">
        <v>158</v>
      </c>
      <c r="F32" s="60">
        <f t="shared" si="2"/>
        <v>3.75</v>
      </c>
      <c r="G32" s="58">
        <v>3</v>
      </c>
      <c r="H32" s="23">
        <f t="shared" si="0"/>
        <v>3</v>
      </c>
    </row>
    <row r="33" spans="1:9" s="44" customFormat="1" x14ac:dyDescent="0.25">
      <c r="A33" s="43"/>
      <c r="B33" s="43"/>
      <c r="C33" s="43"/>
      <c r="D33" s="43"/>
      <c r="E33" s="43"/>
      <c r="F33" s="60"/>
      <c r="H33" s="23"/>
    </row>
    <row r="34" spans="1:9" s="44" customFormat="1" x14ac:dyDescent="0.25">
      <c r="A34" s="10">
        <v>1</v>
      </c>
      <c r="B34" s="10" t="s">
        <v>13</v>
      </c>
      <c r="C34" s="10" t="s">
        <v>159</v>
      </c>
      <c r="D34" s="10"/>
      <c r="E34" s="10" t="s">
        <v>160</v>
      </c>
      <c r="F34" s="60">
        <f>H34+H34*$G$38</f>
        <v>39.85</v>
      </c>
      <c r="G34" s="58">
        <v>31.88</v>
      </c>
      <c r="H34" s="23">
        <f t="shared" si="0"/>
        <v>31.88</v>
      </c>
    </row>
    <row r="35" spans="1:9" s="44" customFormat="1" x14ac:dyDescent="0.25">
      <c r="A35" s="10">
        <v>1</v>
      </c>
      <c r="B35" s="10" t="s">
        <v>13</v>
      </c>
      <c r="C35" s="10"/>
      <c r="D35" s="10"/>
      <c r="E35" s="10" t="s">
        <v>161</v>
      </c>
      <c r="F35" s="60">
        <f>H35+H35*$G$38</f>
        <v>47.9375</v>
      </c>
      <c r="G35" s="58">
        <v>38.35</v>
      </c>
      <c r="H35" s="23">
        <f t="shared" si="0"/>
        <v>38.35</v>
      </c>
    </row>
    <row r="36" spans="1:9" s="44" customFormat="1" x14ac:dyDescent="0.25">
      <c r="A36" s="43"/>
      <c r="B36" s="43"/>
      <c r="C36" s="43"/>
      <c r="D36" s="43"/>
      <c r="E36" s="43"/>
      <c r="F36" s="43"/>
      <c r="H36" s="23"/>
    </row>
    <row r="37" spans="1:9" s="44" customFormat="1" x14ac:dyDescent="0.25">
      <c r="A37" s="43"/>
      <c r="B37" s="43"/>
      <c r="C37" s="43"/>
      <c r="D37" s="43"/>
      <c r="E37" s="10" t="s">
        <v>162</v>
      </c>
      <c r="F37" s="17">
        <f>SUM(F14:F36)</f>
        <v>758.71024999999997</v>
      </c>
      <c r="H37" s="23">
        <f>SUM(H14:H35)</f>
        <v>559.52740000000006</v>
      </c>
    </row>
    <row r="38" spans="1:9" s="44" customFormat="1" x14ac:dyDescent="0.25">
      <c r="A38" s="43"/>
      <c r="B38" s="43"/>
      <c r="C38" s="43"/>
      <c r="D38" s="43"/>
      <c r="E38" s="43"/>
      <c r="F38" s="17"/>
      <c r="G38" s="63">
        <v>0.25</v>
      </c>
      <c r="H38" s="23">
        <f>SUM(H18:H35)</f>
        <v>299.51740000000001</v>
      </c>
    </row>
    <row r="39" spans="1:9" s="44" customFormat="1" x14ac:dyDescent="0.25">
      <c r="A39" s="43"/>
      <c r="B39" s="43"/>
      <c r="C39" s="10" t="s">
        <v>163</v>
      </c>
      <c r="D39" s="10">
        <v>1.5</v>
      </c>
      <c r="E39" s="10" t="s">
        <v>164</v>
      </c>
      <c r="F39" s="19"/>
      <c r="I39" s="61">
        <f>H38+H38*G38</f>
        <v>374.39675</v>
      </c>
    </row>
    <row r="40" spans="1:9" x14ac:dyDescent="0.25">
      <c r="A40" s="46"/>
      <c r="B40" s="46"/>
      <c r="C40" s="10" t="s">
        <v>165</v>
      </c>
      <c r="D40" s="10">
        <v>1.5</v>
      </c>
      <c r="E40" s="10" t="s">
        <v>166</v>
      </c>
      <c r="F40" s="10"/>
      <c r="H40" s="23"/>
      <c r="I40" s="23">
        <f>I39+I18</f>
        <v>725.41025000000002</v>
      </c>
    </row>
    <row r="41" spans="1:9" x14ac:dyDescent="0.25">
      <c r="A41" s="46"/>
      <c r="B41" s="46"/>
      <c r="C41" s="10" t="s">
        <v>167</v>
      </c>
      <c r="D41" s="10">
        <v>6</v>
      </c>
      <c r="E41" s="10" t="s">
        <v>168</v>
      </c>
      <c r="F41" s="19"/>
      <c r="H41" s="23"/>
      <c r="I41" s="23"/>
    </row>
    <row r="42" spans="1:9" x14ac:dyDescent="0.25">
      <c r="A42" s="46"/>
      <c r="B42" s="46"/>
      <c r="C42" s="10" t="s">
        <v>169</v>
      </c>
      <c r="D42" s="10">
        <v>1</v>
      </c>
      <c r="E42" s="10" t="s">
        <v>170</v>
      </c>
      <c r="F42" s="10"/>
      <c r="H42" s="23"/>
      <c r="I42" s="23"/>
    </row>
    <row r="43" spans="1:9" x14ac:dyDescent="0.25">
      <c r="A43" s="46"/>
      <c r="B43" s="46"/>
      <c r="C43" s="10" t="s">
        <v>171</v>
      </c>
      <c r="D43" s="10">
        <v>4.5</v>
      </c>
      <c r="E43" s="10" t="s">
        <v>172</v>
      </c>
      <c r="F43" s="10"/>
      <c r="H43" s="23"/>
      <c r="I43" s="23"/>
    </row>
    <row r="44" spans="1:9" x14ac:dyDescent="0.25">
      <c r="A44" s="46"/>
      <c r="B44" s="46"/>
      <c r="C44" s="10" t="s">
        <v>173</v>
      </c>
      <c r="D44" s="10">
        <v>0.5</v>
      </c>
      <c r="E44" s="10" t="s">
        <v>174</v>
      </c>
      <c r="F44" s="10"/>
      <c r="H44" s="23"/>
      <c r="I44" s="23"/>
    </row>
    <row r="45" spans="1:9" x14ac:dyDescent="0.25">
      <c r="A45" s="46"/>
      <c r="B45" s="46"/>
      <c r="C45" s="10"/>
      <c r="D45" s="10"/>
      <c r="E45" s="10"/>
      <c r="F45" s="10"/>
      <c r="H45" s="23"/>
      <c r="I45" s="23"/>
    </row>
    <row r="46" spans="1:9" x14ac:dyDescent="0.25">
      <c r="A46" s="46"/>
      <c r="B46" s="46"/>
      <c r="C46" s="10"/>
      <c r="D46" s="10">
        <f>SUM(D39:D45)</f>
        <v>15</v>
      </c>
      <c r="E46" s="10" t="s">
        <v>175</v>
      </c>
      <c r="F46" s="17">
        <f>D46*23</f>
        <v>345</v>
      </c>
      <c r="H46" s="23"/>
      <c r="I46" s="23"/>
    </row>
    <row r="47" spans="1:9" x14ac:dyDescent="0.25">
      <c r="A47" s="46"/>
      <c r="B47" s="46"/>
      <c r="C47" s="10"/>
      <c r="D47" s="10"/>
      <c r="E47" s="10" t="s">
        <v>176</v>
      </c>
      <c r="F47" s="19">
        <f>F46+F37</f>
        <v>1103.7102500000001</v>
      </c>
      <c r="H47" s="23"/>
      <c r="I47" s="23"/>
    </row>
    <row r="48" spans="1:9" x14ac:dyDescent="0.25">
      <c r="A48" s="46"/>
      <c r="B48" s="46"/>
      <c r="C48" s="46"/>
      <c r="D48" s="46"/>
      <c r="E48" s="46" t="s">
        <v>54</v>
      </c>
      <c r="F48" s="60">
        <f>F47*10/100</f>
        <v>110.371025</v>
      </c>
    </row>
    <row r="49" spans="1:8" x14ac:dyDescent="0.25">
      <c r="A49" s="46"/>
      <c r="B49" s="46"/>
      <c r="C49" s="46"/>
      <c r="D49" s="46"/>
      <c r="E49" s="46"/>
      <c r="F49" s="60">
        <f>SUM(F47:F48)</f>
        <v>1214.081275</v>
      </c>
    </row>
    <row r="50" spans="1:8" x14ac:dyDescent="0.25">
      <c r="A50" s="47" t="s">
        <v>97</v>
      </c>
      <c r="B50" s="48"/>
      <c r="C50" s="48"/>
      <c r="D50" s="48"/>
      <c r="E50" s="48"/>
      <c r="F50" s="49" t="s">
        <v>98</v>
      </c>
    </row>
    <row r="51" spans="1:8" x14ac:dyDescent="0.25">
      <c r="A51" s="47"/>
      <c r="B51" s="48"/>
      <c r="C51" s="48"/>
      <c r="D51" s="48"/>
      <c r="E51" s="48"/>
      <c r="F51" s="50"/>
    </row>
    <row r="52" spans="1:8" x14ac:dyDescent="0.25">
      <c r="A52" s="47" t="s">
        <v>99</v>
      </c>
      <c r="B52" s="48"/>
      <c r="C52" s="48"/>
      <c r="D52" s="48"/>
      <c r="E52" s="48"/>
      <c r="F52" s="51"/>
    </row>
    <row r="53" spans="1:8" x14ac:dyDescent="0.25">
      <c r="A53" s="52"/>
      <c r="B53" s="53"/>
      <c r="C53" s="53"/>
      <c r="D53" s="53"/>
      <c r="E53" s="53"/>
      <c r="F53" s="49" t="s">
        <v>100</v>
      </c>
    </row>
    <row r="54" spans="1:8" x14ac:dyDescent="0.25">
      <c r="A54" s="47" t="s">
        <v>177</v>
      </c>
      <c r="B54" s="48"/>
      <c r="C54" s="48"/>
      <c r="D54" s="48"/>
      <c r="E54" s="48"/>
      <c r="F54" s="54"/>
    </row>
    <row r="55" spans="1:8" x14ac:dyDescent="0.25">
      <c r="A55" s="55"/>
      <c r="B55" s="56"/>
      <c r="C55" s="56"/>
      <c r="D55" s="56"/>
      <c r="E55" s="56"/>
      <c r="F55" s="51"/>
    </row>
    <row r="57" spans="1:8" s="64" customFormat="1" x14ac:dyDescent="0.25">
      <c r="A57" s="5"/>
      <c r="B57" s="5"/>
      <c r="C57" s="5"/>
      <c r="D57" s="5"/>
      <c r="E57" s="5"/>
      <c r="G57" s="65"/>
      <c r="H57" s="66"/>
    </row>
    <row r="58" spans="1:8" s="5" customFormat="1" x14ac:dyDescent="0.25">
      <c r="F58" s="66"/>
      <c r="G58" s="65"/>
    </row>
    <row r="59" spans="1:8" x14ac:dyDescent="0.25">
      <c r="F59" s="23"/>
    </row>
  </sheetData>
  <mergeCells count="8">
    <mergeCell ref="A10:E10"/>
    <mergeCell ref="A11:E11"/>
    <mergeCell ref="A2:E2"/>
    <mergeCell ref="A3:E3"/>
    <mergeCell ref="A4:E4"/>
    <mergeCell ref="A5:E5"/>
    <mergeCell ref="A8:E8"/>
    <mergeCell ref="A9:E9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D5DE1F-F565-4BEF-BB8F-3A79BB023DC9}">
  <sheetPr>
    <pageSetUpPr fitToPage="1"/>
  </sheetPr>
  <dimension ref="A1:H47"/>
  <sheetViews>
    <sheetView workbookViewId="0">
      <selection activeCell="H21" sqref="H21"/>
    </sheetView>
  </sheetViews>
  <sheetFormatPr defaultRowHeight="15" x14ac:dyDescent="0.25"/>
  <cols>
    <col min="1" max="1" width="5.5703125" customWidth="1"/>
    <col min="2" max="2" width="6.85546875" customWidth="1"/>
    <col min="3" max="3" width="6.7109375" customWidth="1"/>
    <col min="4" max="4" width="5.7109375" customWidth="1"/>
    <col min="5" max="5" width="26" customWidth="1"/>
    <col min="6" max="6" width="41" customWidth="1"/>
    <col min="7" max="8" width="9.42578125" bestFit="1" customWidth="1"/>
  </cols>
  <sheetData>
    <row r="1" spans="1:8" x14ac:dyDescent="0.25">
      <c r="A1" s="25"/>
      <c r="B1" s="25"/>
      <c r="C1" s="25"/>
      <c r="D1" s="25"/>
      <c r="E1" s="25"/>
    </row>
    <row r="2" spans="1:8" x14ac:dyDescent="0.25">
      <c r="A2" s="368" t="s">
        <v>59</v>
      </c>
      <c r="B2" s="369"/>
      <c r="C2" s="369"/>
      <c r="D2" s="369"/>
      <c r="E2" s="370"/>
      <c r="F2" s="27" t="s">
        <v>60</v>
      </c>
    </row>
    <row r="3" spans="1:8" x14ac:dyDescent="0.25">
      <c r="A3" s="371" t="s">
        <v>61</v>
      </c>
      <c r="B3" s="372"/>
      <c r="C3" s="372"/>
      <c r="D3" s="372"/>
      <c r="E3" s="373"/>
      <c r="F3" s="28" t="s">
        <v>848</v>
      </c>
    </row>
    <row r="4" spans="1:8" x14ac:dyDescent="0.25">
      <c r="A4" s="371" t="s">
        <v>63</v>
      </c>
      <c r="B4" s="372"/>
      <c r="C4" s="372"/>
      <c r="D4" s="372"/>
      <c r="E4" s="373"/>
      <c r="F4" s="29"/>
    </row>
    <row r="5" spans="1:8" x14ac:dyDescent="0.25">
      <c r="A5" s="371" t="s">
        <v>64</v>
      </c>
      <c r="B5" s="372"/>
      <c r="C5" s="372"/>
      <c r="D5" s="372"/>
      <c r="E5" s="373"/>
      <c r="F5" s="30" t="s">
        <v>65</v>
      </c>
    </row>
    <row r="6" spans="1:8" x14ac:dyDescent="0.25">
      <c r="A6" s="31"/>
      <c r="B6" s="31"/>
      <c r="C6" s="31"/>
      <c r="D6" s="31"/>
      <c r="E6" s="31"/>
      <c r="F6" s="32"/>
    </row>
    <row r="7" spans="1:8" x14ac:dyDescent="0.25">
      <c r="A7" s="32" t="s">
        <v>66</v>
      </c>
      <c r="B7" s="25"/>
      <c r="C7" s="25"/>
      <c r="D7" s="25"/>
      <c r="E7" s="25"/>
      <c r="F7" s="33" t="s">
        <v>23</v>
      </c>
    </row>
    <row r="8" spans="1:8" x14ac:dyDescent="0.25">
      <c r="A8" s="374"/>
      <c r="B8" s="375"/>
      <c r="C8" s="375"/>
      <c r="D8" s="375"/>
      <c r="E8" s="376"/>
      <c r="F8" s="34"/>
    </row>
    <row r="9" spans="1:8" x14ac:dyDescent="0.25">
      <c r="A9" s="377" t="s">
        <v>850</v>
      </c>
      <c r="B9" s="378"/>
      <c r="C9" s="378"/>
      <c r="D9" s="378"/>
      <c r="E9" s="379"/>
      <c r="F9" s="35" t="s">
        <v>858</v>
      </c>
    </row>
    <row r="10" spans="1:8" x14ac:dyDescent="0.25">
      <c r="A10" s="362" t="s">
        <v>851</v>
      </c>
      <c r="B10" s="363"/>
      <c r="C10" s="363"/>
      <c r="D10" s="363"/>
      <c r="E10" s="364"/>
      <c r="F10" s="35" t="s">
        <v>859</v>
      </c>
    </row>
    <row r="11" spans="1:8" x14ac:dyDescent="0.25">
      <c r="A11" s="365" t="s">
        <v>852</v>
      </c>
      <c r="B11" s="366"/>
      <c r="C11" s="366"/>
      <c r="D11" s="366"/>
      <c r="E11" s="367"/>
      <c r="F11" s="36"/>
    </row>
    <row r="12" spans="1:8" x14ac:dyDescent="0.25">
      <c r="A12" s="37"/>
      <c r="B12" s="38"/>
      <c r="C12" s="38"/>
      <c r="D12" s="38"/>
      <c r="E12" s="38"/>
      <c r="F12" s="39"/>
    </row>
    <row r="13" spans="1:8" x14ac:dyDescent="0.25">
      <c r="A13" s="40" t="s">
        <v>8</v>
      </c>
      <c r="B13" s="40" t="s">
        <v>9</v>
      </c>
      <c r="C13" s="40" t="s">
        <v>70</v>
      </c>
      <c r="D13" s="40" t="s">
        <v>11</v>
      </c>
      <c r="E13" s="38" t="s">
        <v>12</v>
      </c>
      <c r="F13" s="41" t="s">
        <v>19</v>
      </c>
    </row>
    <row r="14" spans="1:8" x14ac:dyDescent="0.25">
      <c r="A14" s="46">
        <v>2</v>
      </c>
      <c r="B14" s="46" t="s">
        <v>13</v>
      </c>
      <c r="C14" s="10"/>
      <c r="D14" s="10"/>
      <c r="E14" s="10" t="s">
        <v>849</v>
      </c>
      <c r="F14" s="10"/>
      <c r="G14" s="15">
        <v>44</v>
      </c>
      <c r="H14" s="15">
        <v>17.649999999999999</v>
      </c>
    </row>
    <row r="15" spans="1:8" x14ac:dyDescent="0.25">
      <c r="A15" s="10">
        <v>1</v>
      </c>
      <c r="B15" s="10" t="s">
        <v>13</v>
      </c>
      <c r="C15" s="10" t="s">
        <v>854</v>
      </c>
      <c r="E15" s="10" t="s">
        <v>855</v>
      </c>
      <c r="F15" s="10"/>
      <c r="G15" s="15">
        <v>65</v>
      </c>
      <c r="H15" s="23">
        <v>34</v>
      </c>
    </row>
    <row r="16" spans="1:8" s="44" customFormat="1" x14ac:dyDescent="0.25">
      <c r="A16" s="10"/>
      <c r="B16" s="10"/>
      <c r="C16" s="10"/>
      <c r="D16" s="10"/>
      <c r="E16" s="10" t="s">
        <v>856</v>
      </c>
      <c r="F16" s="43"/>
      <c r="G16" s="23">
        <v>15</v>
      </c>
      <c r="H16" s="23"/>
    </row>
    <row r="17" spans="1:8" s="44" customFormat="1" x14ac:dyDescent="0.25">
      <c r="A17" s="10"/>
      <c r="B17" s="10"/>
      <c r="C17" s="10"/>
      <c r="D17" s="10"/>
      <c r="E17" s="10"/>
      <c r="F17" s="43"/>
      <c r="G17" s="141">
        <f>SUM(G14:G16)</f>
        <v>124</v>
      </c>
      <c r="H17" s="23"/>
    </row>
    <row r="18" spans="1:8" s="44" customFormat="1" x14ac:dyDescent="0.25">
      <c r="A18" s="10"/>
      <c r="B18" s="10"/>
      <c r="C18" s="10"/>
      <c r="D18" s="10"/>
      <c r="E18" s="10" t="s">
        <v>162</v>
      </c>
      <c r="F18" s="17">
        <v>124</v>
      </c>
      <c r="G18" s="23"/>
      <c r="H18" s="23"/>
    </row>
    <row r="19" spans="1:8" x14ac:dyDescent="0.25">
      <c r="A19" s="10"/>
      <c r="B19" s="10"/>
      <c r="C19" s="10"/>
      <c r="D19" s="10"/>
      <c r="E19" s="10" t="s">
        <v>857</v>
      </c>
      <c r="F19" s="17">
        <f>6*23</f>
        <v>138</v>
      </c>
    </row>
    <row r="20" spans="1:8" x14ac:dyDescent="0.25">
      <c r="A20" s="10"/>
      <c r="B20" s="10"/>
      <c r="C20" s="10"/>
      <c r="D20" s="10"/>
      <c r="E20" s="10"/>
      <c r="F20" s="15"/>
    </row>
    <row r="21" spans="1:8" s="44" customFormat="1" x14ac:dyDescent="0.25">
      <c r="A21" s="17"/>
      <c r="B21" s="43"/>
      <c r="C21" s="43"/>
      <c r="D21" s="43"/>
      <c r="E21" s="142" t="s">
        <v>860</v>
      </c>
      <c r="F21" s="17">
        <f>SUM(F18:F19)</f>
        <v>262</v>
      </c>
      <c r="H21" s="23"/>
    </row>
    <row r="22" spans="1:8" s="44" customFormat="1" x14ac:dyDescent="0.25">
      <c r="A22" s="43"/>
      <c r="B22" s="43"/>
      <c r="C22" s="43"/>
      <c r="D22" s="43"/>
      <c r="E22" s="43"/>
      <c r="F22" s="17"/>
      <c r="H22" s="23"/>
    </row>
    <row r="23" spans="1:8" s="44" customFormat="1" x14ac:dyDescent="0.25">
      <c r="A23" s="43"/>
      <c r="B23" s="43"/>
      <c r="C23" s="43"/>
      <c r="D23" s="43"/>
      <c r="E23" s="43"/>
      <c r="F23" s="17"/>
      <c r="H23" s="23"/>
    </row>
    <row r="24" spans="1:8" s="44" customFormat="1" x14ac:dyDescent="0.25">
      <c r="A24" s="43"/>
      <c r="B24" s="43"/>
      <c r="C24" s="43"/>
      <c r="D24" s="43"/>
      <c r="E24" s="43"/>
      <c r="F24" s="17"/>
      <c r="H24" s="23"/>
    </row>
    <row r="25" spans="1:8" s="44" customFormat="1" x14ac:dyDescent="0.25">
      <c r="A25" s="43"/>
      <c r="B25" s="43"/>
      <c r="C25" s="43"/>
      <c r="D25" s="43"/>
      <c r="E25" s="43"/>
      <c r="F25" s="17"/>
      <c r="H25" s="23"/>
    </row>
    <row r="26" spans="1:8" s="44" customFormat="1" x14ac:dyDescent="0.25">
      <c r="A26" s="43"/>
      <c r="B26" s="43"/>
      <c r="C26" s="43"/>
      <c r="D26" s="43"/>
      <c r="E26" s="43"/>
      <c r="F26" s="43"/>
      <c r="H26" s="23"/>
    </row>
    <row r="27" spans="1:8" s="44" customFormat="1" x14ac:dyDescent="0.25">
      <c r="A27" s="43"/>
      <c r="B27" s="43"/>
      <c r="C27" s="43"/>
      <c r="D27" s="43"/>
      <c r="E27" s="43"/>
      <c r="F27" s="43"/>
      <c r="H27" s="23"/>
    </row>
    <row r="28" spans="1:8" s="44" customFormat="1" x14ac:dyDescent="0.25">
      <c r="A28" s="43"/>
      <c r="B28" s="43"/>
      <c r="C28" s="43"/>
      <c r="D28" s="43"/>
      <c r="E28" s="43"/>
      <c r="F28" s="43"/>
      <c r="H28" s="23"/>
    </row>
    <row r="29" spans="1:8" s="44" customFormat="1" x14ac:dyDescent="0.25">
      <c r="A29" s="43"/>
      <c r="B29" s="43"/>
      <c r="C29" s="43"/>
      <c r="D29" s="43"/>
      <c r="E29" s="43"/>
      <c r="F29" s="17"/>
      <c r="H29" s="23"/>
    </row>
    <row r="30" spans="1:8" s="44" customFormat="1" x14ac:dyDescent="0.25">
      <c r="A30" s="43"/>
      <c r="B30" s="43"/>
      <c r="C30" s="43"/>
      <c r="D30" s="43"/>
      <c r="E30" s="43"/>
      <c r="F30" s="17"/>
      <c r="H30" s="23"/>
    </row>
    <row r="31" spans="1:8" s="44" customFormat="1" x14ac:dyDescent="0.25">
      <c r="A31" s="43"/>
      <c r="B31" s="43"/>
      <c r="C31" s="43"/>
      <c r="D31" s="43"/>
      <c r="E31" s="21"/>
      <c r="F31" s="71"/>
    </row>
    <row r="32" spans="1:8" x14ac:dyDescent="0.25">
      <c r="A32" s="46"/>
      <c r="B32" s="46"/>
      <c r="C32" s="46"/>
      <c r="D32" s="46"/>
      <c r="E32" s="46"/>
      <c r="F32" s="72"/>
      <c r="H32" s="23"/>
    </row>
    <row r="33" spans="1:6" x14ac:dyDescent="0.25">
      <c r="A33" s="46"/>
      <c r="B33" s="46"/>
      <c r="C33" s="46"/>
      <c r="D33" s="46"/>
      <c r="E33" s="46"/>
      <c r="F33" s="70"/>
    </row>
    <row r="34" spans="1:6" x14ac:dyDescent="0.25">
      <c r="A34" s="46"/>
      <c r="B34" s="46"/>
      <c r="C34" s="46"/>
      <c r="D34" s="46"/>
      <c r="E34" s="46"/>
      <c r="F34" s="46"/>
    </row>
    <row r="35" spans="1:6" x14ac:dyDescent="0.25">
      <c r="A35" s="47" t="s">
        <v>97</v>
      </c>
      <c r="B35" s="48"/>
      <c r="C35" s="48"/>
      <c r="D35" s="48"/>
      <c r="E35" s="48"/>
      <c r="F35" s="49" t="s">
        <v>98</v>
      </c>
    </row>
    <row r="36" spans="1:6" x14ac:dyDescent="0.25">
      <c r="A36" s="47"/>
      <c r="B36" s="48"/>
      <c r="C36" s="48"/>
      <c r="D36" s="48"/>
      <c r="E36" s="48"/>
      <c r="F36" s="50"/>
    </row>
    <row r="37" spans="1:6" x14ac:dyDescent="0.25">
      <c r="A37" s="47" t="s">
        <v>99</v>
      </c>
      <c r="B37" s="48"/>
      <c r="C37" s="48"/>
      <c r="D37" s="48"/>
      <c r="E37" s="48"/>
      <c r="F37" s="51"/>
    </row>
    <row r="38" spans="1:6" x14ac:dyDescent="0.25">
      <c r="A38" s="52"/>
      <c r="B38" s="53"/>
      <c r="C38" s="53"/>
      <c r="D38" s="53"/>
      <c r="E38" s="53"/>
      <c r="F38" s="49" t="s">
        <v>100</v>
      </c>
    </row>
    <row r="39" spans="1:6" x14ac:dyDescent="0.25">
      <c r="A39" s="47" t="s">
        <v>853</v>
      </c>
      <c r="B39" s="48"/>
      <c r="C39" s="48"/>
      <c r="D39" s="48"/>
      <c r="E39" s="48"/>
      <c r="F39" s="54"/>
    </row>
    <row r="40" spans="1:6" x14ac:dyDescent="0.25">
      <c r="A40" s="55"/>
      <c r="B40" s="56"/>
      <c r="C40" s="56"/>
      <c r="D40" s="56"/>
      <c r="E40" s="56"/>
      <c r="F40" s="51"/>
    </row>
    <row r="43" spans="1:6" x14ac:dyDescent="0.25">
      <c r="F43" s="15"/>
    </row>
    <row r="44" spans="1:6" x14ac:dyDescent="0.25">
      <c r="F44" s="23"/>
    </row>
    <row r="45" spans="1:6" x14ac:dyDescent="0.25">
      <c r="F45" s="23"/>
    </row>
    <row r="47" spans="1:6" x14ac:dyDescent="0.25">
      <c r="F47" s="23">
        <f>SUM(F43:F46)</f>
        <v>0</v>
      </c>
    </row>
  </sheetData>
  <mergeCells count="8">
    <mergeCell ref="A10:E10"/>
    <mergeCell ref="A11:E11"/>
    <mergeCell ref="A2:E2"/>
    <mergeCell ref="A3:E3"/>
    <mergeCell ref="A4:E4"/>
    <mergeCell ref="A5:E5"/>
    <mergeCell ref="A8:E8"/>
    <mergeCell ref="A9:E9"/>
  </mergeCells>
  <pageMargins left="0.7" right="0.7" top="0.75" bottom="0.75" header="0.3" footer="0.3"/>
  <pageSetup paperSize="9" scale="95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024951-55C3-40A3-BA12-A12FFD936892}">
  <sheetPr>
    <pageSetUpPr fitToPage="1"/>
  </sheetPr>
  <dimension ref="A1:H107"/>
  <sheetViews>
    <sheetView workbookViewId="0">
      <selection activeCell="L12" sqref="L12"/>
    </sheetView>
  </sheetViews>
  <sheetFormatPr defaultRowHeight="15" x14ac:dyDescent="0.25"/>
  <cols>
    <col min="4" max="4" width="16.140625" customWidth="1"/>
    <col min="5" max="5" width="38.7109375" customWidth="1"/>
    <col min="6" max="6" width="34.85546875" customWidth="1"/>
    <col min="7" max="7" width="9.42578125" style="15" bestFit="1" customWidth="1"/>
    <col min="8" max="8" width="11" bestFit="1" customWidth="1"/>
  </cols>
  <sheetData>
    <row r="1" spans="1:8" x14ac:dyDescent="0.25">
      <c r="A1" s="25"/>
      <c r="B1" s="25"/>
      <c r="C1" s="25"/>
      <c r="D1" s="25"/>
      <c r="E1" s="25"/>
    </row>
    <row r="2" spans="1:8" x14ac:dyDescent="0.25">
      <c r="A2" s="368" t="s">
        <v>59</v>
      </c>
      <c r="B2" s="369"/>
      <c r="C2" s="369"/>
      <c r="D2" s="369"/>
      <c r="E2" s="370"/>
      <c r="F2" s="27" t="s">
        <v>60</v>
      </c>
    </row>
    <row r="3" spans="1:8" x14ac:dyDescent="0.25">
      <c r="A3" s="371" t="s">
        <v>61</v>
      </c>
      <c r="B3" s="372"/>
      <c r="C3" s="372"/>
      <c r="D3" s="372"/>
      <c r="E3" s="373"/>
      <c r="F3" s="28" t="s">
        <v>2232</v>
      </c>
    </row>
    <row r="4" spans="1:8" x14ac:dyDescent="0.25">
      <c r="A4" s="371" t="s">
        <v>63</v>
      </c>
      <c r="B4" s="372"/>
      <c r="C4" s="372"/>
      <c r="D4" s="372"/>
      <c r="E4" s="373"/>
      <c r="F4" s="29"/>
    </row>
    <row r="5" spans="1:8" x14ac:dyDescent="0.25">
      <c r="A5" s="371" t="s">
        <v>64</v>
      </c>
      <c r="B5" s="372"/>
      <c r="C5" s="372"/>
      <c r="D5" s="372"/>
      <c r="E5" s="373"/>
      <c r="F5" s="30" t="s">
        <v>65</v>
      </c>
    </row>
    <row r="6" spans="1:8" x14ac:dyDescent="0.25">
      <c r="A6" s="278"/>
      <c r="B6" s="278"/>
      <c r="C6" s="278"/>
      <c r="D6" s="278"/>
      <c r="E6" s="278"/>
      <c r="F6" s="32"/>
    </row>
    <row r="7" spans="1:8" x14ac:dyDescent="0.25">
      <c r="A7" s="32" t="s">
        <v>66</v>
      </c>
      <c r="B7" s="25"/>
      <c r="C7" s="25"/>
      <c r="D7" s="25"/>
      <c r="E7" s="25"/>
      <c r="F7" s="33" t="s">
        <v>23</v>
      </c>
    </row>
    <row r="8" spans="1:8" x14ac:dyDescent="0.25">
      <c r="A8" s="374"/>
      <c r="B8" s="375"/>
      <c r="C8" s="375"/>
      <c r="D8" s="375"/>
      <c r="E8" s="376"/>
      <c r="F8" s="34"/>
    </row>
    <row r="9" spans="1:8" x14ac:dyDescent="0.25">
      <c r="A9" s="377" t="s">
        <v>2228</v>
      </c>
      <c r="B9" s="378"/>
      <c r="C9" s="378"/>
      <c r="D9" s="378"/>
      <c r="E9" s="379"/>
      <c r="F9" s="35" t="s">
        <v>2229</v>
      </c>
    </row>
    <row r="10" spans="1:8" x14ac:dyDescent="0.25">
      <c r="A10" s="362" t="s">
        <v>2230</v>
      </c>
      <c r="B10" s="363"/>
      <c r="C10" s="363"/>
      <c r="D10" s="363"/>
      <c r="E10" s="364"/>
      <c r="F10" s="35" t="s">
        <v>2231</v>
      </c>
    </row>
    <row r="11" spans="1:8" x14ac:dyDescent="0.25">
      <c r="A11" s="365" t="s">
        <v>852</v>
      </c>
      <c r="B11" s="366"/>
      <c r="C11" s="366"/>
      <c r="D11" s="366"/>
      <c r="E11" s="367"/>
      <c r="F11" s="36"/>
    </row>
    <row r="12" spans="1:8" x14ac:dyDescent="0.25">
      <c r="A12" s="37"/>
      <c r="B12" s="38"/>
      <c r="C12" s="38"/>
      <c r="D12" s="38"/>
      <c r="E12" s="38"/>
      <c r="F12" s="39"/>
    </row>
    <row r="13" spans="1:8" x14ac:dyDescent="0.25">
      <c r="A13" s="40" t="s">
        <v>8</v>
      </c>
      <c r="B13" s="40" t="s">
        <v>9</v>
      </c>
      <c r="C13" s="40" t="s">
        <v>70</v>
      </c>
      <c r="D13" s="40" t="s">
        <v>11</v>
      </c>
      <c r="E13" s="290" t="s">
        <v>12</v>
      </c>
      <c r="F13" s="41" t="s">
        <v>19</v>
      </c>
    </row>
    <row r="14" spans="1:8" x14ac:dyDescent="0.25">
      <c r="A14" s="259">
        <v>65</v>
      </c>
      <c r="B14" s="10" t="s">
        <v>13</v>
      </c>
      <c r="C14" s="10" t="s">
        <v>1817</v>
      </c>
      <c r="D14" s="10"/>
      <c r="E14" s="10" t="s">
        <v>2234</v>
      </c>
      <c r="F14" s="134">
        <f t="shared" ref="F14:F53" si="0">H14+H14*$G$57</f>
        <v>92.04</v>
      </c>
      <c r="G14" s="15">
        <v>1.18</v>
      </c>
      <c r="H14" s="74">
        <f t="shared" ref="H14:H33" si="1">G14*A14</f>
        <v>76.7</v>
      </c>
    </row>
    <row r="15" spans="1:8" x14ac:dyDescent="0.25">
      <c r="A15" s="259">
        <v>1</v>
      </c>
      <c r="B15" s="10" t="s">
        <v>13</v>
      </c>
      <c r="C15" s="10" t="s">
        <v>2235</v>
      </c>
      <c r="D15" s="10"/>
      <c r="E15" s="10" t="s">
        <v>2236</v>
      </c>
      <c r="F15" s="134">
        <f t="shared" si="0"/>
        <v>57.6</v>
      </c>
      <c r="G15" s="15">
        <v>48</v>
      </c>
      <c r="H15" s="74">
        <f t="shared" si="1"/>
        <v>48</v>
      </c>
    </row>
    <row r="16" spans="1:8" x14ac:dyDescent="0.25">
      <c r="A16" s="259">
        <v>1</v>
      </c>
      <c r="B16" s="10" t="s">
        <v>13</v>
      </c>
      <c r="C16" s="10" t="s">
        <v>316</v>
      </c>
      <c r="D16" s="10" t="s">
        <v>317</v>
      </c>
      <c r="E16" s="10" t="s">
        <v>2237</v>
      </c>
      <c r="F16" s="134">
        <f t="shared" si="0"/>
        <v>20.399999999999999</v>
      </c>
      <c r="G16" s="15">
        <v>17</v>
      </c>
      <c r="H16" s="74">
        <f t="shared" si="1"/>
        <v>17</v>
      </c>
    </row>
    <row r="17" spans="1:8" x14ac:dyDescent="0.25">
      <c r="A17" s="259">
        <v>10</v>
      </c>
      <c r="B17" s="10" t="s">
        <v>13</v>
      </c>
      <c r="C17" s="10"/>
      <c r="D17" s="10"/>
      <c r="E17" s="10" t="s">
        <v>2238</v>
      </c>
      <c r="F17" s="134">
        <f t="shared" si="0"/>
        <v>26.4</v>
      </c>
      <c r="G17" s="15">
        <v>2.2000000000000002</v>
      </c>
      <c r="H17" s="74">
        <f t="shared" si="1"/>
        <v>22</v>
      </c>
    </row>
    <row r="18" spans="1:8" x14ac:dyDescent="0.25">
      <c r="A18" s="259">
        <v>6</v>
      </c>
      <c r="B18" s="10" t="s">
        <v>13</v>
      </c>
      <c r="C18" s="10"/>
      <c r="D18" s="10"/>
      <c r="E18" s="10" t="s">
        <v>2239</v>
      </c>
      <c r="F18" s="134">
        <f t="shared" si="0"/>
        <v>16.559999999999999</v>
      </c>
      <c r="G18" s="15">
        <v>2.2999999999999998</v>
      </c>
      <c r="H18" s="74">
        <f t="shared" si="1"/>
        <v>13.799999999999999</v>
      </c>
    </row>
    <row r="19" spans="1:8" x14ac:dyDescent="0.25">
      <c r="A19" s="259">
        <v>1</v>
      </c>
      <c r="B19" s="10" t="s">
        <v>13</v>
      </c>
      <c r="C19" s="10"/>
      <c r="D19" s="10"/>
      <c r="E19" s="10" t="s">
        <v>2240</v>
      </c>
      <c r="F19" s="134">
        <f t="shared" si="0"/>
        <v>2.76</v>
      </c>
      <c r="G19" s="15">
        <v>2.2999999999999998</v>
      </c>
      <c r="H19" s="74">
        <f t="shared" si="1"/>
        <v>2.2999999999999998</v>
      </c>
    </row>
    <row r="20" spans="1:8" x14ac:dyDescent="0.25">
      <c r="A20" s="259">
        <v>12</v>
      </c>
      <c r="B20" s="10" t="s">
        <v>13</v>
      </c>
      <c r="C20" s="10" t="s">
        <v>143</v>
      </c>
      <c r="D20" s="10"/>
      <c r="E20" s="10" t="s">
        <v>2241</v>
      </c>
      <c r="F20" s="134">
        <f t="shared" si="0"/>
        <v>76.319999999999993</v>
      </c>
      <c r="G20" s="15">
        <v>5.3</v>
      </c>
      <c r="H20" s="74">
        <f t="shared" si="1"/>
        <v>63.599999999999994</v>
      </c>
    </row>
    <row r="21" spans="1:8" x14ac:dyDescent="0.25">
      <c r="A21" s="259">
        <v>7</v>
      </c>
      <c r="B21" s="10" t="s">
        <v>13</v>
      </c>
      <c r="C21" s="10"/>
      <c r="D21" s="10"/>
      <c r="E21" s="10" t="s">
        <v>2242</v>
      </c>
      <c r="F21" s="134">
        <f t="shared" si="0"/>
        <v>7.9799999999999995</v>
      </c>
      <c r="G21" s="15">
        <v>0.95</v>
      </c>
      <c r="H21" s="74">
        <f t="shared" si="1"/>
        <v>6.6499999999999995</v>
      </c>
    </row>
    <row r="22" spans="1:8" x14ac:dyDescent="0.25">
      <c r="A22" s="259">
        <v>4</v>
      </c>
      <c r="B22" s="10" t="s">
        <v>13</v>
      </c>
      <c r="C22" s="10"/>
      <c r="D22" s="10"/>
      <c r="E22" s="10" t="s">
        <v>1539</v>
      </c>
      <c r="F22" s="134">
        <f t="shared" si="0"/>
        <v>16.8</v>
      </c>
      <c r="G22" s="15">
        <v>3.5</v>
      </c>
      <c r="H22" s="74">
        <f t="shared" si="1"/>
        <v>14</v>
      </c>
    </row>
    <row r="23" spans="1:8" x14ac:dyDescent="0.25">
      <c r="A23" s="259">
        <v>7</v>
      </c>
      <c r="B23" s="10" t="s">
        <v>13</v>
      </c>
      <c r="C23" s="10"/>
      <c r="D23" s="10"/>
      <c r="E23" s="10" t="s">
        <v>2243</v>
      </c>
      <c r="F23" s="134">
        <f t="shared" si="0"/>
        <v>31.919999999999998</v>
      </c>
      <c r="G23" s="15">
        <v>3.8</v>
      </c>
      <c r="H23" s="74">
        <f t="shared" si="1"/>
        <v>26.599999999999998</v>
      </c>
    </row>
    <row r="24" spans="1:8" x14ac:dyDescent="0.25">
      <c r="A24" s="259">
        <v>7</v>
      </c>
      <c r="B24" s="10" t="s">
        <v>13</v>
      </c>
      <c r="C24" s="10"/>
      <c r="D24" s="10"/>
      <c r="E24" s="10" t="s">
        <v>1799</v>
      </c>
      <c r="F24" s="134">
        <f t="shared" si="0"/>
        <v>7.9799999999999995</v>
      </c>
      <c r="G24" s="15">
        <v>0.95</v>
      </c>
      <c r="H24" s="74">
        <f t="shared" si="1"/>
        <v>6.6499999999999995</v>
      </c>
    </row>
    <row r="25" spans="1:8" x14ac:dyDescent="0.25">
      <c r="A25" s="259">
        <v>6</v>
      </c>
      <c r="B25" s="10" t="s">
        <v>13</v>
      </c>
      <c r="C25" s="10"/>
      <c r="D25" s="10"/>
      <c r="E25" s="10" t="s">
        <v>2244</v>
      </c>
      <c r="F25" s="134">
        <f t="shared" si="0"/>
        <v>50.4</v>
      </c>
      <c r="G25" s="15">
        <v>7</v>
      </c>
      <c r="H25" s="74">
        <f t="shared" si="1"/>
        <v>42</v>
      </c>
    </row>
    <row r="26" spans="1:8" x14ac:dyDescent="0.25">
      <c r="A26" s="259">
        <v>3</v>
      </c>
      <c r="B26" s="10" t="s">
        <v>13</v>
      </c>
      <c r="C26" s="10" t="s">
        <v>136</v>
      </c>
      <c r="D26" s="10">
        <v>6200</v>
      </c>
      <c r="E26" s="10" t="s">
        <v>2245</v>
      </c>
      <c r="F26" s="134">
        <f t="shared" si="0"/>
        <v>72</v>
      </c>
      <c r="G26" s="15">
        <v>20</v>
      </c>
      <c r="H26" s="74">
        <f t="shared" si="1"/>
        <v>60</v>
      </c>
    </row>
    <row r="27" spans="1:8" x14ac:dyDescent="0.25">
      <c r="A27" s="259">
        <v>12</v>
      </c>
      <c r="B27" s="10" t="s">
        <v>13</v>
      </c>
      <c r="C27" s="10" t="s">
        <v>136</v>
      </c>
      <c r="D27" s="10"/>
      <c r="E27" s="10" t="s">
        <v>2246</v>
      </c>
      <c r="F27" s="134">
        <f t="shared" si="0"/>
        <v>100.8</v>
      </c>
      <c r="G27" s="15">
        <v>7</v>
      </c>
      <c r="H27" s="74">
        <f t="shared" si="1"/>
        <v>84</v>
      </c>
    </row>
    <row r="28" spans="1:8" x14ac:dyDescent="0.25">
      <c r="A28" s="259">
        <v>12</v>
      </c>
      <c r="B28" s="10" t="s">
        <v>13</v>
      </c>
      <c r="C28" s="10" t="s">
        <v>136</v>
      </c>
      <c r="D28" s="10"/>
      <c r="E28" s="10" t="s">
        <v>2247</v>
      </c>
      <c r="F28" s="134">
        <f t="shared" si="0"/>
        <v>36</v>
      </c>
      <c r="G28" s="15">
        <v>2.5</v>
      </c>
      <c r="H28" s="74">
        <f t="shared" si="1"/>
        <v>30</v>
      </c>
    </row>
    <row r="29" spans="1:8" x14ac:dyDescent="0.25">
      <c r="A29" s="259">
        <v>4</v>
      </c>
      <c r="B29" s="10" t="s">
        <v>13</v>
      </c>
      <c r="C29" s="10"/>
      <c r="D29" s="10"/>
      <c r="E29" s="10" t="s">
        <v>2248</v>
      </c>
      <c r="F29" s="134">
        <f t="shared" si="0"/>
        <v>96</v>
      </c>
      <c r="G29" s="15">
        <v>20</v>
      </c>
      <c r="H29" s="74">
        <f t="shared" si="1"/>
        <v>80</v>
      </c>
    </row>
    <row r="30" spans="1:8" x14ac:dyDescent="0.25">
      <c r="A30" s="259">
        <v>1</v>
      </c>
      <c r="B30" s="10" t="s">
        <v>13</v>
      </c>
      <c r="C30" s="10" t="s">
        <v>136</v>
      </c>
      <c r="D30" s="10">
        <v>931</v>
      </c>
      <c r="E30" s="10" t="s">
        <v>2249</v>
      </c>
      <c r="F30" s="134">
        <f t="shared" si="0"/>
        <v>84</v>
      </c>
      <c r="G30" s="15">
        <v>70</v>
      </c>
      <c r="H30" s="74">
        <f t="shared" si="1"/>
        <v>70</v>
      </c>
    </row>
    <row r="31" spans="1:8" x14ac:dyDescent="0.25">
      <c r="A31" s="291">
        <v>1</v>
      </c>
      <c r="B31" s="24" t="s">
        <v>13</v>
      </c>
      <c r="C31" s="24" t="s">
        <v>1817</v>
      </c>
      <c r="E31" s="24" t="s">
        <v>2250</v>
      </c>
      <c r="F31" s="134">
        <f t="shared" si="0"/>
        <v>13.2</v>
      </c>
      <c r="G31" s="15">
        <v>11</v>
      </c>
      <c r="H31" s="74">
        <f t="shared" si="1"/>
        <v>11</v>
      </c>
    </row>
    <row r="32" spans="1:8" x14ac:dyDescent="0.25">
      <c r="A32" s="259">
        <v>60</v>
      </c>
      <c r="B32" s="10" t="s">
        <v>77</v>
      </c>
      <c r="C32" s="10"/>
      <c r="D32" s="10"/>
      <c r="E32" s="10" t="s">
        <v>2251</v>
      </c>
      <c r="F32" s="134">
        <f t="shared" si="0"/>
        <v>68.400000000000006</v>
      </c>
      <c r="G32" s="15">
        <v>0.95</v>
      </c>
      <c r="H32" s="74">
        <f t="shared" si="1"/>
        <v>57</v>
      </c>
    </row>
    <row r="33" spans="1:8" x14ac:dyDescent="0.25">
      <c r="A33" s="259">
        <v>90</v>
      </c>
      <c r="B33" s="10" t="s">
        <v>77</v>
      </c>
      <c r="C33" s="10"/>
      <c r="D33" s="10"/>
      <c r="E33" s="10" t="s">
        <v>2252</v>
      </c>
      <c r="F33" s="134">
        <f t="shared" si="0"/>
        <v>59.400000000000006</v>
      </c>
      <c r="G33" s="15">
        <v>0.55000000000000004</v>
      </c>
      <c r="H33" s="74">
        <f t="shared" si="1"/>
        <v>49.500000000000007</v>
      </c>
    </row>
    <row r="34" spans="1:8" x14ac:dyDescent="0.25">
      <c r="A34" s="259"/>
      <c r="B34" s="10"/>
      <c r="C34" s="10"/>
      <c r="D34" s="10"/>
      <c r="E34" s="10" t="s">
        <v>1647</v>
      </c>
      <c r="F34" s="134">
        <f t="shared" si="0"/>
        <v>36</v>
      </c>
      <c r="G34" s="15">
        <v>30</v>
      </c>
      <c r="H34" s="74">
        <v>30</v>
      </c>
    </row>
    <row r="35" spans="1:8" x14ac:dyDescent="0.25">
      <c r="A35" s="259">
        <v>6</v>
      </c>
      <c r="B35" s="10" t="s">
        <v>13</v>
      </c>
      <c r="C35" s="10" t="s">
        <v>2253</v>
      </c>
      <c r="D35" s="10"/>
      <c r="E35" s="10" t="s">
        <v>2254</v>
      </c>
      <c r="F35" s="134">
        <f t="shared" si="0"/>
        <v>301.03200000000004</v>
      </c>
      <c r="G35" s="15">
        <v>41.81</v>
      </c>
      <c r="H35" s="74">
        <f t="shared" ref="H35:H54" si="2">G35*A35</f>
        <v>250.86</v>
      </c>
    </row>
    <row r="36" spans="1:8" x14ac:dyDescent="0.25">
      <c r="A36" s="259">
        <v>1</v>
      </c>
      <c r="B36" s="10" t="s">
        <v>13</v>
      </c>
      <c r="C36" s="10" t="s">
        <v>1154</v>
      </c>
      <c r="D36" s="10"/>
      <c r="E36" s="10" t="s">
        <v>2255</v>
      </c>
      <c r="F36" s="134">
        <f t="shared" si="0"/>
        <v>138.6</v>
      </c>
      <c r="G36" s="15">
        <v>115.5</v>
      </c>
      <c r="H36" s="74">
        <f t="shared" si="2"/>
        <v>115.5</v>
      </c>
    </row>
    <row r="37" spans="1:8" x14ac:dyDescent="0.25">
      <c r="A37" s="259">
        <v>1</v>
      </c>
      <c r="B37" s="10" t="s">
        <v>13</v>
      </c>
      <c r="C37" s="10"/>
      <c r="D37" s="10"/>
      <c r="E37" s="10" t="s">
        <v>2256</v>
      </c>
      <c r="F37" s="134">
        <f t="shared" si="0"/>
        <v>96</v>
      </c>
      <c r="G37" s="15">
        <v>80</v>
      </c>
      <c r="H37" s="74">
        <f t="shared" si="2"/>
        <v>80</v>
      </c>
    </row>
    <row r="38" spans="1:8" x14ac:dyDescent="0.25">
      <c r="A38" s="259">
        <v>1</v>
      </c>
      <c r="B38" s="284" t="s">
        <v>13</v>
      </c>
      <c r="C38" s="10" t="s">
        <v>1817</v>
      </c>
      <c r="D38" s="73" t="s">
        <v>1517</v>
      </c>
      <c r="E38" s="174" t="s">
        <v>2259</v>
      </c>
      <c r="F38" s="134">
        <f t="shared" si="0"/>
        <v>34.799999999999997</v>
      </c>
      <c r="G38" s="15">
        <v>29</v>
      </c>
      <c r="H38" s="74">
        <f t="shared" si="2"/>
        <v>29</v>
      </c>
    </row>
    <row r="39" spans="1:8" x14ac:dyDescent="0.25">
      <c r="A39" s="259">
        <v>1</v>
      </c>
      <c r="B39" s="284" t="s">
        <v>13</v>
      </c>
      <c r="C39" s="10" t="s">
        <v>1817</v>
      </c>
      <c r="D39" s="73" t="s">
        <v>1517</v>
      </c>
      <c r="E39" s="174" t="s">
        <v>2260</v>
      </c>
      <c r="F39" s="134">
        <f t="shared" si="0"/>
        <v>96</v>
      </c>
      <c r="G39" s="15">
        <v>80</v>
      </c>
      <c r="H39" s="74">
        <f t="shared" si="2"/>
        <v>80</v>
      </c>
    </row>
    <row r="40" spans="1:8" x14ac:dyDescent="0.25">
      <c r="A40" s="259">
        <v>1</v>
      </c>
      <c r="B40" s="284" t="s">
        <v>13</v>
      </c>
      <c r="C40" s="10" t="s">
        <v>2606</v>
      </c>
      <c r="D40" s="73" t="s">
        <v>1517</v>
      </c>
      <c r="E40" s="174" t="s">
        <v>2263</v>
      </c>
      <c r="F40" s="134">
        <f t="shared" si="0"/>
        <v>102.36</v>
      </c>
      <c r="G40" s="15">
        <v>85.3</v>
      </c>
      <c r="H40" s="74">
        <f t="shared" si="2"/>
        <v>85.3</v>
      </c>
    </row>
    <row r="41" spans="1:8" x14ac:dyDescent="0.25">
      <c r="A41" s="259">
        <v>3</v>
      </c>
      <c r="B41" s="284" t="s">
        <v>13</v>
      </c>
      <c r="C41" s="10" t="s">
        <v>2261</v>
      </c>
      <c r="D41" s="73" t="s">
        <v>1517</v>
      </c>
      <c r="E41" s="308" t="s">
        <v>2262</v>
      </c>
      <c r="F41" s="134">
        <f t="shared" si="0"/>
        <v>147.6</v>
      </c>
      <c r="G41" s="15">
        <v>41</v>
      </c>
      <c r="H41" s="74">
        <f t="shared" si="2"/>
        <v>123</v>
      </c>
    </row>
    <row r="42" spans="1:8" x14ac:dyDescent="0.25">
      <c r="A42" s="259">
        <v>2</v>
      </c>
      <c r="B42" s="284" t="s">
        <v>13</v>
      </c>
      <c r="C42" s="10" t="s">
        <v>1817</v>
      </c>
      <c r="D42" s="73" t="s">
        <v>1517</v>
      </c>
      <c r="E42" s="174" t="s">
        <v>2264</v>
      </c>
      <c r="F42" s="134">
        <f t="shared" si="0"/>
        <v>33.6</v>
      </c>
      <c r="G42" s="15">
        <v>14</v>
      </c>
      <c r="H42" s="74">
        <f t="shared" si="2"/>
        <v>28</v>
      </c>
    </row>
    <row r="43" spans="1:8" x14ac:dyDescent="0.25">
      <c r="A43" s="259">
        <v>1</v>
      </c>
      <c r="B43" s="10" t="s">
        <v>13</v>
      </c>
      <c r="C43" s="10" t="s">
        <v>1817</v>
      </c>
      <c r="D43" s="73" t="s">
        <v>1517</v>
      </c>
      <c r="E43" s="174" t="s">
        <v>2265</v>
      </c>
      <c r="F43" s="134">
        <f t="shared" si="0"/>
        <v>48</v>
      </c>
      <c r="G43" s="15">
        <v>40</v>
      </c>
      <c r="H43" s="74">
        <f t="shared" si="2"/>
        <v>40</v>
      </c>
    </row>
    <row r="44" spans="1:8" x14ac:dyDescent="0.25">
      <c r="A44" s="259">
        <v>1</v>
      </c>
      <c r="B44" s="10" t="s">
        <v>13</v>
      </c>
      <c r="C44" s="10" t="s">
        <v>1817</v>
      </c>
      <c r="D44" s="73" t="s">
        <v>1517</v>
      </c>
      <c r="E44" s="174" t="s">
        <v>2266</v>
      </c>
      <c r="F44" s="134">
        <f t="shared" si="0"/>
        <v>42</v>
      </c>
      <c r="G44" s="15">
        <v>35</v>
      </c>
      <c r="H44" s="74">
        <f t="shared" si="2"/>
        <v>35</v>
      </c>
    </row>
    <row r="45" spans="1:8" x14ac:dyDescent="0.25">
      <c r="A45" s="259">
        <v>3</v>
      </c>
      <c r="B45" s="10" t="s">
        <v>13</v>
      </c>
      <c r="C45" s="10" t="s">
        <v>154</v>
      </c>
      <c r="D45" s="73" t="s">
        <v>1517</v>
      </c>
      <c r="E45" s="174" t="s">
        <v>2267</v>
      </c>
      <c r="F45" s="134">
        <f t="shared" si="0"/>
        <v>28.8</v>
      </c>
      <c r="G45" s="15">
        <v>8</v>
      </c>
      <c r="H45" s="74">
        <f t="shared" si="2"/>
        <v>24</v>
      </c>
    </row>
    <row r="46" spans="1:8" x14ac:dyDescent="0.25">
      <c r="A46" s="259">
        <v>2</v>
      </c>
      <c r="B46" s="10" t="s">
        <v>13</v>
      </c>
      <c r="C46" s="10" t="s">
        <v>154</v>
      </c>
      <c r="D46" s="73" t="s">
        <v>1517</v>
      </c>
      <c r="E46" s="174" t="s">
        <v>2268</v>
      </c>
      <c r="F46" s="134">
        <f t="shared" si="0"/>
        <v>19.2</v>
      </c>
      <c r="G46" s="15">
        <v>8</v>
      </c>
      <c r="H46" s="74">
        <f t="shared" si="2"/>
        <v>16</v>
      </c>
    </row>
    <row r="47" spans="1:8" x14ac:dyDescent="0.25">
      <c r="A47" s="259">
        <v>3</v>
      </c>
      <c r="B47" s="10" t="s">
        <v>13</v>
      </c>
      <c r="C47" s="10" t="s">
        <v>154</v>
      </c>
      <c r="D47" s="73" t="s">
        <v>1517</v>
      </c>
      <c r="E47" s="174" t="s">
        <v>2269</v>
      </c>
      <c r="F47" s="134">
        <f t="shared" si="0"/>
        <v>28.8</v>
      </c>
      <c r="G47" s="15">
        <v>8</v>
      </c>
      <c r="H47" s="74">
        <f t="shared" si="2"/>
        <v>24</v>
      </c>
    </row>
    <row r="48" spans="1:8" x14ac:dyDescent="0.25">
      <c r="A48" s="259">
        <v>1</v>
      </c>
      <c r="B48" s="10" t="s">
        <v>13</v>
      </c>
      <c r="C48" s="10" t="s">
        <v>1817</v>
      </c>
      <c r="D48" s="292" t="s">
        <v>2271</v>
      </c>
      <c r="E48" s="174" t="s">
        <v>2270</v>
      </c>
      <c r="F48" s="134">
        <f t="shared" si="0"/>
        <v>34.799999999999997</v>
      </c>
      <c r="G48" s="15">
        <v>29</v>
      </c>
      <c r="H48" s="74">
        <f t="shared" si="2"/>
        <v>29</v>
      </c>
    </row>
    <row r="49" spans="1:8" x14ac:dyDescent="0.25">
      <c r="A49" s="259">
        <v>1</v>
      </c>
      <c r="B49" s="10" t="s">
        <v>13</v>
      </c>
      <c r="C49" s="10" t="s">
        <v>2604</v>
      </c>
      <c r="D49" s="292" t="s">
        <v>2271</v>
      </c>
      <c r="E49" s="174" t="s">
        <v>2272</v>
      </c>
      <c r="F49" s="134">
        <f t="shared" si="0"/>
        <v>45.6</v>
      </c>
      <c r="G49" s="15">
        <v>38</v>
      </c>
      <c r="H49" s="74">
        <f t="shared" si="2"/>
        <v>38</v>
      </c>
    </row>
    <row r="50" spans="1:8" x14ac:dyDescent="0.25">
      <c r="A50" s="259">
        <v>1</v>
      </c>
      <c r="B50" s="10" t="s">
        <v>13</v>
      </c>
      <c r="C50" s="10" t="s">
        <v>2605</v>
      </c>
      <c r="D50" s="292" t="s">
        <v>2271</v>
      </c>
      <c r="E50" s="174" t="s">
        <v>2273</v>
      </c>
      <c r="F50" s="134">
        <f t="shared" si="0"/>
        <v>28.8</v>
      </c>
      <c r="G50" s="15">
        <v>24</v>
      </c>
      <c r="H50" s="74">
        <f t="shared" si="2"/>
        <v>24</v>
      </c>
    </row>
    <row r="51" spans="1:8" x14ac:dyDescent="0.25">
      <c r="A51" s="259">
        <v>1</v>
      </c>
      <c r="B51" s="10" t="s">
        <v>13</v>
      </c>
      <c r="C51" s="10" t="s">
        <v>2258</v>
      </c>
      <c r="D51" s="292" t="s">
        <v>2271</v>
      </c>
      <c r="E51" s="174" t="s">
        <v>2257</v>
      </c>
      <c r="F51" s="134">
        <f t="shared" si="0"/>
        <v>24</v>
      </c>
      <c r="G51" s="15">
        <v>20</v>
      </c>
      <c r="H51" s="74">
        <f t="shared" si="2"/>
        <v>20</v>
      </c>
    </row>
    <row r="52" spans="1:8" x14ac:dyDescent="0.25">
      <c r="A52" s="259">
        <v>5</v>
      </c>
      <c r="B52" s="10" t="s">
        <v>13</v>
      </c>
      <c r="C52" s="10" t="s">
        <v>154</v>
      </c>
      <c r="D52" s="292" t="s">
        <v>2271</v>
      </c>
      <c r="E52" s="174" t="s">
        <v>2267</v>
      </c>
      <c r="F52" s="134">
        <f t="shared" si="0"/>
        <v>48</v>
      </c>
      <c r="G52" s="15">
        <v>8</v>
      </c>
      <c r="H52" s="74">
        <f t="shared" si="2"/>
        <v>40</v>
      </c>
    </row>
    <row r="53" spans="1:8" x14ac:dyDescent="0.25">
      <c r="A53" s="294">
        <v>2</v>
      </c>
      <c r="B53" s="10" t="s">
        <v>13</v>
      </c>
      <c r="C53" s="10" t="s">
        <v>154</v>
      </c>
      <c r="D53" s="292" t="s">
        <v>2271</v>
      </c>
      <c r="E53" s="174" t="s">
        <v>2268</v>
      </c>
      <c r="F53" s="134">
        <f t="shared" si="0"/>
        <v>19.2</v>
      </c>
      <c r="G53" s="15">
        <v>8</v>
      </c>
      <c r="H53" s="74">
        <f t="shared" si="2"/>
        <v>16</v>
      </c>
    </row>
    <row r="54" spans="1:8" x14ac:dyDescent="0.25">
      <c r="A54" s="294">
        <v>7</v>
      </c>
      <c r="B54" s="10" t="s">
        <v>13</v>
      </c>
      <c r="C54" s="10" t="s">
        <v>154</v>
      </c>
      <c r="D54" s="292" t="s">
        <v>2271</v>
      </c>
      <c r="E54" s="174" t="s">
        <v>2269</v>
      </c>
      <c r="F54" s="134">
        <f>H54+H54*$G$57</f>
        <v>67.2</v>
      </c>
      <c r="G54" s="15">
        <v>8</v>
      </c>
      <c r="H54" s="74">
        <f t="shared" si="2"/>
        <v>56</v>
      </c>
    </row>
    <row r="55" spans="1:8" x14ac:dyDescent="0.25">
      <c r="A55" s="271"/>
      <c r="B55" s="175"/>
      <c r="C55" s="175"/>
      <c r="D55" s="293"/>
      <c r="E55" s="175"/>
      <c r="F55" s="134">
        <f>SUM(F14:F54)</f>
        <v>2357.3519999999999</v>
      </c>
    </row>
    <row r="56" spans="1:8" x14ac:dyDescent="0.25">
      <c r="A56" s="47" t="s">
        <v>97</v>
      </c>
      <c r="B56" s="48"/>
      <c r="C56" s="48"/>
      <c r="D56" s="48"/>
      <c r="E56" s="48"/>
      <c r="F56" s="49" t="s">
        <v>98</v>
      </c>
      <c r="H56" s="74">
        <f>SUM(H14:H55)</f>
        <v>1964.4599999999998</v>
      </c>
    </row>
    <row r="57" spans="1:8" x14ac:dyDescent="0.25">
      <c r="A57" s="47"/>
      <c r="B57" s="48"/>
      <c r="C57" s="48"/>
      <c r="D57" s="48"/>
      <c r="E57" s="48"/>
      <c r="F57" s="50"/>
      <c r="G57" s="132">
        <v>0.2</v>
      </c>
      <c r="H57" s="74">
        <f>H56+H56*G57</f>
        <v>2357.3519999999999</v>
      </c>
    </row>
    <row r="58" spans="1:8" x14ac:dyDescent="0.25">
      <c r="A58" s="47" t="s">
        <v>99</v>
      </c>
      <c r="B58" s="48"/>
      <c r="C58" s="48"/>
      <c r="D58" s="48"/>
      <c r="E58" s="48"/>
      <c r="F58" s="51"/>
    </row>
    <row r="59" spans="1:8" x14ac:dyDescent="0.25">
      <c r="A59" s="52"/>
      <c r="B59" s="53"/>
      <c r="C59" s="53"/>
      <c r="D59" s="53"/>
      <c r="E59" s="53"/>
      <c r="F59" s="49" t="s">
        <v>100</v>
      </c>
    </row>
    <row r="60" spans="1:8" x14ac:dyDescent="0.25">
      <c r="A60" s="47" t="s">
        <v>2233</v>
      </c>
      <c r="B60" s="48"/>
      <c r="C60" s="48"/>
      <c r="D60" s="48"/>
      <c r="E60" s="48"/>
      <c r="F60" s="54"/>
    </row>
    <row r="61" spans="1:8" x14ac:dyDescent="0.25">
      <c r="A61" s="55"/>
      <c r="B61" s="56"/>
      <c r="C61" s="56"/>
      <c r="D61" s="56"/>
      <c r="E61" s="56"/>
      <c r="F61" s="51"/>
    </row>
    <row r="64" spans="1:8" x14ac:dyDescent="0.25">
      <c r="A64" t="s">
        <v>2603</v>
      </c>
      <c r="E64" s="15">
        <f>75*23</f>
        <v>1725</v>
      </c>
    </row>
    <row r="65" spans="1:5" x14ac:dyDescent="0.25">
      <c r="E65" s="15"/>
    </row>
    <row r="66" spans="1:5" x14ac:dyDescent="0.25">
      <c r="A66" t="s">
        <v>2576</v>
      </c>
      <c r="E66" s="15">
        <v>150</v>
      </c>
    </row>
    <row r="67" spans="1:5" x14ac:dyDescent="0.25">
      <c r="E67" s="15"/>
    </row>
    <row r="68" spans="1:5" x14ac:dyDescent="0.25">
      <c r="A68" t="s">
        <v>162</v>
      </c>
      <c r="C68" t="s">
        <v>2583</v>
      </c>
      <c r="E68" s="15">
        <f>'[1]35'!$H$57</f>
        <v>1688.652</v>
      </c>
    </row>
    <row r="69" spans="1:5" x14ac:dyDescent="0.25">
      <c r="C69" t="s">
        <v>2584</v>
      </c>
      <c r="E69" s="76">
        <f>H57</f>
        <v>2357.3519999999999</v>
      </c>
    </row>
    <row r="71" spans="1:5" x14ac:dyDescent="0.25">
      <c r="E71" s="123">
        <f>SUM(E64:E69)</f>
        <v>5921.0039999999999</v>
      </c>
    </row>
    <row r="72" spans="1:5" x14ac:dyDescent="0.25">
      <c r="A72" s="131" t="s">
        <v>2582</v>
      </c>
    </row>
    <row r="73" spans="1:5" x14ac:dyDescent="0.25">
      <c r="A73">
        <v>1</v>
      </c>
      <c r="B73" t="s">
        <v>2577</v>
      </c>
      <c r="D73">
        <v>45</v>
      </c>
    </row>
    <row r="74" spans="1:5" x14ac:dyDescent="0.25">
      <c r="A74">
        <v>16</v>
      </c>
      <c r="B74" t="s">
        <v>2578</v>
      </c>
      <c r="D74">
        <f>3*16</f>
        <v>48</v>
      </c>
    </row>
    <row r="75" spans="1:5" x14ac:dyDescent="0.25">
      <c r="A75">
        <v>80</v>
      </c>
      <c r="B75" t="s">
        <v>2579</v>
      </c>
      <c r="D75">
        <f>1.1*A75</f>
        <v>88</v>
      </c>
    </row>
    <row r="76" spans="1:5" x14ac:dyDescent="0.25">
      <c r="A76">
        <v>24</v>
      </c>
      <c r="B76" t="s">
        <v>321</v>
      </c>
      <c r="D76">
        <f>6*A76</f>
        <v>144</v>
      </c>
    </row>
    <row r="77" spans="1:5" x14ac:dyDescent="0.25">
      <c r="A77">
        <v>32</v>
      </c>
      <c r="B77" t="s">
        <v>322</v>
      </c>
      <c r="D77">
        <f>3.5*A77</f>
        <v>112</v>
      </c>
    </row>
    <row r="78" spans="1:5" x14ac:dyDescent="0.25">
      <c r="A78">
        <v>90</v>
      </c>
      <c r="B78" t="s">
        <v>1799</v>
      </c>
      <c r="D78">
        <f>1*A78</f>
        <v>90</v>
      </c>
    </row>
    <row r="79" spans="1:5" x14ac:dyDescent="0.25">
      <c r="A79">
        <v>16</v>
      </c>
      <c r="B79" t="s">
        <v>2580</v>
      </c>
      <c r="D79">
        <f>4.5*A79</f>
        <v>72</v>
      </c>
    </row>
    <row r="80" spans="1:5" x14ac:dyDescent="0.25">
      <c r="A80">
        <v>16</v>
      </c>
      <c r="B80" t="s">
        <v>2581</v>
      </c>
      <c r="D80" s="8">
        <f>4*A80</f>
        <v>64</v>
      </c>
    </row>
    <row r="81" spans="1:7" x14ac:dyDescent="0.25">
      <c r="D81" s="15">
        <f>SUM(D73:D80)</f>
        <v>663</v>
      </c>
    </row>
    <row r="83" spans="1:7" x14ac:dyDescent="0.25">
      <c r="C83" t="s">
        <v>2585</v>
      </c>
      <c r="E83" s="15">
        <v>-1000</v>
      </c>
    </row>
    <row r="85" spans="1:7" x14ac:dyDescent="0.25">
      <c r="D85" s="111" t="s">
        <v>176</v>
      </c>
      <c r="E85" s="123">
        <f>SUM(E71:E83)</f>
        <v>4921.0039999999999</v>
      </c>
    </row>
    <row r="86" spans="1:7" ht="120" customHeight="1" x14ac:dyDescent="0.25"/>
    <row r="87" spans="1:7" x14ac:dyDescent="0.25">
      <c r="A87" s="1"/>
      <c r="B87" s="2"/>
      <c r="C87" s="2"/>
      <c r="D87" s="2"/>
      <c r="E87" s="3"/>
    </row>
    <row r="88" spans="1:7" x14ac:dyDescent="0.25">
      <c r="A88" s="4"/>
      <c r="B88" s="5"/>
      <c r="C88" s="254" t="s">
        <v>2586</v>
      </c>
      <c r="D88" s="5"/>
      <c r="E88" s="6"/>
    </row>
    <row r="89" spans="1:7" x14ac:dyDescent="0.25">
      <c r="A89" s="4"/>
      <c r="B89" s="5"/>
      <c r="C89" s="5"/>
      <c r="D89" s="5"/>
      <c r="E89" s="6"/>
    </row>
    <row r="90" spans="1:7" x14ac:dyDescent="0.25">
      <c r="A90" s="4"/>
      <c r="B90" s="5" t="s">
        <v>2587</v>
      </c>
      <c r="C90" s="5"/>
      <c r="D90" s="5" t="s">
        <v>2588</v>
      </c>
      <c r="E90" s="16">
        <f>23*6</f>
        <v>138</v>
      </c>
    </row>
    <row r="91" spans="1:7" x14ac:dyDescent="0.25">
      <c r="A91" s="4"/>
      <c r="B91" s="5"/>
      <c r="C91" s="5"/>
      <c r="D91" s="5"/>
      <c r="E91" s="6"/>
    </row>
    <row r="92" spans="1:7" x14ac:dyDescent="0.25">
      <c r="A92" s="4"/>
      <c r="B92" s="5"/>
      <c r="C92" s="37">
        <v>1</v>
      </c>
      <c r="D92" s="5" t="s">
        <v>2589</v>
      </c>
      <c r="E92" s="6"/>
      <c r="G92" s="15">
        <v>38</v>
      </c>
    </row>
    <row r="93" spans="1:7" x14ac:dyDescent="0.25">
      <c r="A93" s="4"/>
      <c r="B93" s="5"/>
      <c r="C93" s="37">
        <v>1</v>
      </c>
      <c r="D93" s="5" t="s">
        <v>2590</v>
      </c>
      <c r="E93" s="6"/>
      <c r="G93" s="15">
        <v>11</v>
      </c>
    </row>
    <row r="94" spans="1:7" x14ac:dyDescent="0.25">
      <c r="A94" s="4"/>
      <c r="B94" s="5"/>
      <c r="C94" s="37">
        <v>2</v>
      </c>
      <c r="D94" s="5" t="s">
        <v>2591</v>
      </c>
      <c r="E94" s="6"/>
      <c r="G94" s="15">
        <v>8</v>
      </c>
    </row>
    <row r="95" spans="1:7" x14ac:dyDescent="0.25">
      <c r="A95" s="4"/>
      <c r="B95" s="5"/>
      <c r="C95" s="37">
        <v>3</v>
      </c>
      <c r="D95" s="5" t="s">
        <v>2592</v>
      </c>
      <c r="E95" s="6"/>
      <c r="G95" s="15">
        <v>8</v>
      </c>
    </row>
    <row r="96" spans="1:7" x14ac:dyDescent="0.25">
      <c r="A96" s="4"/>
      <c r="B96" s="5"/>
      <c r="C96" s="37" t="s">
        <v>2593</v>
      </c>
      <c r="D96" s="5" t="s">
        <v>2594</v>
      </c>
      <c r="E96" s="6"/>
      <c r="G96" s="15">
        <v>0.65</v>
      </c>
    </row>
    <row r="97" spans="1:8" x14ac:dyDescent="0.25">
      <c r="A97" s="4"/>
      <c r="B97" s="5"/>
      <c r="C97" s="37" t="s">
        <v>2595</v>
      </c>
      <c r="D97" s="5" t="s">
        <v>2596</v>
      </c>
      <c r="E97" s="6"/>
      <c r="G97" s="15">
        <v>0.55000000000000004</v>
      </c>
    </row>
    <row r="98" spans="1:8" x14ac:dyDescent="0.25">
      <c r="A98" s="4"/>
      <c r="B98" s="5"/>
      <c r="C98" s="37" t="s">
        <v>2597</v>
      </c>
      <c r="D98" s="5" t="s">
        <v>2168</v>
      </c>
      <c r="E98" s="6"/>
      <c r="G98" s="15">
        <v>0.45</v>
      </c>
    </row>
    <row r="99" spans="1:8" x14ac:dyDescent="0.25">
      <c r="A99" s="4"/>
      <c r="B99" s="5"/>
      <c r="C99" s="37" t="s">
        <v>2598</v>
      </c>
      <c r="D99" s="5" t="s">
        <v>2599</v>
      </c>
      <c r="E99" s="6"/>
      <c r="G99" s="15">
        <v>0.4</v>
      </c>
    </row>
    <row r="100" spans="1:8" x14ac:dyDescent="0.25">
      <c r="A100" s="4"/>
      <c r="B100" s="5"/>
      <c r="C100" s="37">
        <v>11</v>
      </c>
      <c r="D100" s="5" t="s">
        <v>2600</v>
      </c>
      <c r="E100" s="6"/>
      <c r="G100" s="15">
        <v>0.8</v>
      </c>
    </row>
    <row r="101" spans="1:8" x14ac:dyDescent="0.25">
      <c r="A101" s="4"/>
      <c r="B101" s="5"/>
      <c r="C101" s="37">
        <v>1</v>
      </c>
      <c r="D101" s="5" t="s">
        <v>2601</v>
      </c>
      <c r="E101" s="6"/>
      <c r="G101" s="15">
        <v>10</v>
      </c>
    </row>
    <row r="102" spans="1:8" x14ac:dyDescent="0.25">
      <c r="A102" s="4"/>
      <c r="B102" s="5"/>
      <c r="C102" s="5"/>
      <c r="D102" s="5"/>
      <c r="E102" s="6"/>
    </row>
    <row r="103" spans="1:8" x14ac:dyDescent="0.25">
      <c r="A103" s="4"/>
      <c r="B103" s="5"/>
      <c r="C103" s="5"/>
      <c r="D103" s="5"/>
      <c r="E103" s="160">
        <v>98</v>
      </c>
      <c r="G103" s="15">
        <f>SUM(G92:G101)</f>
        <v>77.850000000000009</v>
      </c>
      <c r="H103" s="74">
        <f>G103+G103*G104</f>
        <v>97.312500000000014</v>
      </c>
    </row>
    <row r="104" spans="1:8" x14ac:dyDescent="0.25">
      <c r="A104" s="4"/>
      <c r="B104" s="5"/>
      <c r="C104" s="5"/>
      <c r="D104" s="5"/>
      <c r="E104" s="306"/>
      <c r="G104" s="15">
        <v>0.25</v>
      </c>
    </row>
    <row r="105" spans="1:8" x14ac:dyDescent="0.25">
      <c r="A105" s="4"/>
      <c r="B105" s="5"/>
      <c r="C105" s="5"/>
      <c r="D105" s="5"/>
      <c r="E105" s="6"/>
    </row>
    <row r="106" spans="1:8" x14ac:dyDescent="0.25">
      <c r="A106" s="4"/>
      <c r="B106" s="5" t="s">
        <v>2602</v>
      </c>
      <c r="C106" s="5"/>
      <c r="D106" s="5"/>
      <c r="E106" s="307">
        <f>SUM(E90:E103)</f>
        <v>236</v>
      </c>
    </row>
    <row r="107" spans="1:8" x14ac:dyDescent="0.25">
      <c r="A107" s="7"/>
      <c r="B107" s="8"/>
      <c r="C107" s="8"/>
      <c r="D107" s="8"/>
      <c r="E107" s="9"/>
    </row>
  </sheetData>
  <mergeCells count="8">
    <mergeCell ref="A10:E10"/>
    <mergeCell ref="A11:E11"/>
    <mergeCell ref="A2:E2"/>
    <mergeCell ref="A3:E3"/>
    <mergeCell ref="A4:E4"/>
    <mergeCell ref="A5:E5"/>
    <mergeCell ref="A8:E8"/>
    <mergeCell ref="A9:E9"/>
  </mergeCells>
  <pageMargins left="0.31496062992125984" right="0.31496062992125984" top="0.35433070866141736" bottom="0.35433070866141736" header="0.31496062992125984" footer="0.31496062992125984"/>
  <pageSetup paperSize="9" scale="83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05A6A8-DC35-442A-8382-7A1B0FFEEB61}">
  <dimension ref="A2:H102"/>
  <sheetViews>
    <sheetView workbookViewId="0">
      <selection activeCell="F44" sqref="F44"/>
    </sheetView>
  </sheetViews>
  <sheetFormatPr defaultRowHeight="12" x14ac:dyDescent="0.2"/>
  <cols>
    <col min="1" max="1" width="4.42578125" style="77" customWidth="1"/>
    <col min="2" max="2" width="5.42578125" style="77" customWidth="1"/>
    <col min="3" max="3" width="8.28515625" style="77" customWidth="1"/>
    <col min="4" max="4" width="8.7109375" style="77" customWidth="1"/>
    <col min="5" max="5" width="34.85546875" style="77" customWidth="1"/>
    <col min="6" max="6" width="35.85546875" style="77" customWidth="1"/>
    <col min="7" max="7" width="9.42578125" style="78" bestFit="1" customWidth="1"/>
    <col min="8" max="8" width="11" style="77" bestFit="1" customWidth="1"/>
    <col min="9" max="16384" width="9.140625" style="77"/>
  </cols>
  <sheetData>
    <row r="2" spans="1:8" x14ac:dyDescent="0.2">
      <c r="A2" s="387" t="s">
        <v>657</v>
      </c>
      <c r="B2" s="388"/>
      <c r="C2" s="388"/>
      <c r="D2" s="388"/>
      <c r="E2" s="389"/>
      <c r="F2" s="79" t="s">
        <v>60</v>
      </c>
    </row>
    <row r="3" spans="1:8" x14ac:dyDescent="0.2">
      <c r="A3" s="390" t="s">
        <v>61</v>
      </c>
      <c r="B3" s="391"/>
      <c r="C3" s="391"/>
      <c r="D3" s="391"/>
      <c r="E3" s="392"/>
      <c r="F3" s="80" t="s">
        <v>257</v>
      </c>
    </row>
    <row r="4" spans="1:8" x14ac:dyDescent="0.2">
      <c r="A4" s="390" t="s">
        <v>63</v>
      </c>
      <c r="B4" s="391"/>
      <c r="C4" s="391"/>
      <c r="D4" s="391"/>
      <c r="E4" s="392"/>
      <c r="F4" s="81"/>
    </row>
    <row r="5" spans="1:8" x14ac:dyDescent="0.2">
      <c r="A5" s="390" t="s">
        <v>64</v>
      </c>
      <c r="B5" s="391"/>
      <c r="C5" s="391"/>
      <c r="D5" s="391"/>
      <c r="E5" s="392"/>
      <c r="F5" s="82" t="s">
        <v>658</v>
      </c>
    </row>
    <row r="6" spans="1:8" x14ac:dyDescent="0.2">
      <c r="A6" s="83"/>
      <c r="B6" s="83"/>
      <c r="C6" s="83"/>
      <c r="D6" s="83"/>
      <c r="E6" s="83"/>
      <c r="F6" s="84"/>
    </row>
    <row r="7" spans="1:8" x14ac:dyDescent="0.2">
      <c r="A7" s="84" t="s">
        <v>66</v>
      </c>
      <c r="F7" s="85" t="s">
        <v>23</v>
      </c>
    </row>
    <row r="8" spans="1:8" x14ac:dyDescent="0.2">
      <c r="A8" s="393"/>
      <c r="B8" s="394"/>
      <c r="C8" s="394"/>
      <c r="D8" s="394"/>
      <c r="E8" s="395"/>
      <c r="F8" s="86"/>
    </row>
    <row r="9" spans="1:8" x14ac:dyDescent="0.2">
      <c r="A9" s="396" t="s">
        <v>202</v>
      </c>
      <c r="B9" s="397"/>
      <c r="C9" s="397"/>
      <c r="D9" s="397"/>
      <c r="E9" s="398"/>
      <c r="F9" s="87"/>
    </row>
    <row r="10" spans="1:8" x14ac:dyDescent="0.2">
      <c r="A10" s="381" t="s">
        <v>203</v>
      </c>
      <c r="B10" s="382"/>
      <c r="C10" s="382"/>
      <c r="D10" s="382"/>
      <c r="E10" s="383"/>
      <c r="F10" s="87"/>
    </row>
    <row r="11" spans="1:8" x14ac:dyDescent="0.2">
      <c r="A11" s="384" t="s">
        <v>204</v>
      </c>
      <c r="B11" s="385"/>
      <c r="C11" s="385"/>
      <c r="D11" s="385"/>
      <c r="E11" s="386"/>
      <c r="F11" s="88"/>
    </row>
    <row r="12" spans="1:8" x14ac:dyDescent="0.2">
      <c r="A12" s="89"/>
      <c r="B12" s="89"/>
      <c r="C12" s="89"/>
      <c r="D12" s="89"/>
      <c r="E12" s="89"/>
      <c r="F12" s="89"/>
    </row>
    <row r="13" spans="1:8" x14ac:dyDescent="0.2">
      <c r="A13" s="90" t="s">
        <v>8</v>
      </c>
      <c r="B13" s="90" t="s">
        <v>9</v>
      </c>
      <c r="C13" s="90" t="s">
        <v>70</v>
      </c>
      <c r="D13" s="90" t="s">
        <v>11</v>
      </c>
      <c r="E13" s="89" t="s">
        <v>12</v>
      </c>
      <c r="F13" s="91" t="s">
        <v>19</v>
      </c>
    </row>
    <row r="14" spans="1:8" x14ac:dyDescent="0.2">
      <c r="A14" s="11">
        <v>1</v>
      </c>
      <c r="B14" s="11" t="s">
        <v>207</v>
      </c>
      <c r="C14" s="11" t="s">
        <v>258</v>
      </c>
      <c r="D14" s="11"/>
      <c r="E14" s="11" t="s">
        <v>259</v>
      </c>
      <c r="F14" s="11" t="s">
        <v>287</v>
      </c>
      <c r="G14" s="78">
        <v>60.18</v>
      </c>
      <c r="H14" s="92">
        <f>G14*A14</f>
        <v>60.18</v>
      </c>
    </row>
    <row r="15" spans="1:8" x14ac:dyDescent="0.2">
      <c r="A15" s="11">
        <v>1</v>
      </c>
      <c r="B15" s="11" t="s">
        <v>207</v>
      </c>
      <c r="C15" s="11" t="s">
        <v>260</v>
      </c>
      <c r="D15" s="11"/>
      <c r="E15" s="11" t="s">
        <v>261</v>
      </c>
      <c r="F15" s="11" t="s">
        <v>287</v>
      </c>
      <c r="G15" s="78">
        <v>101.81</v>
      </c>
      <c r="H15" s="92">
        <f t="shared" ref="H15:H48" si="0">G15*A15</f>
        <v>101.81</v>
      </c>
    </row>
    <row r="16" spans="1:8" x14ac:dyDescent="0.2">
      <c r="A16" s="11">
        <v>1</v>
      </c>
      <c r="B16" s="11" t="s">
        <v>263</v>
      </c>
      <c r="C16" s="11" t="s">
        <v>234</v>
      </c>
      <c r="D16" s="11"/>
      <c r="E16" s="11" t="s">
        <v>262</v>
      </c>
      <c r="F16" s="11" t="s">
        <v>294</v>
      </c>
      <c r="G16" s="78">
        <v>132.16</v>
      </c>
      <c r="H16" s="92">
        <f t="shared" si="0"/>
        <v>132.16</v>
      </c>
    </row>
    <row r="17" spans="1:8" x14ac:dyDescent="0.2">
      <c r="A17" s="11">
        <v>2</v>
      </c>
      <c r="B17" s="11" t="s">
        <v>207</v>
      </c>
      <c r="C17" s="11" t="s">
        <v>264</v>
      </c>
      <c r="D17" s="11"/>
      <c r="E17" s="11" t="s">
        <v>265</v>
      </c>
      <c r="F17" s="11"/>
      <c r="G17" s="78">
        <v>96.97</v>
      </c>
      <c r="H17" s="92">
        <f t="shared" si="0"/>
        <v>193.94</v>
      </c>
    </row>
    <row r="18" spans="1:8" x14ac:dyDescent="0.2">
      <c r="A18" s="11">
        <v>4</v>
      </c>
      <c r="B18" s="11" t="s">
        <v>207</v>
      </c>
      <c r="C18" s="11" t="s">
        <v>266</v>
      </c>
      <c r="D18" s="11"/>
      <c r="E18" s="11" t="s">
        <v>267</v>
      </c>
      <c r="F18" s="11"/>
      <c r="G18" s="78">
        <v>87.16</v>
      </c>
      <c r="H18" s="92">
        <f t="shared" si="0"/>
        <v>348.64</v>
      </c>
    </row>
    <row r="19" spans="1:8" x14ac:dyDescent="0.2">
      <c r="A19" s="11">
        <v>3</v>
      </c>
      <c r="B19" s="11" t="s">
        <v>207</v>
      </c>
      <c r="C19" s="11" t="s">
        <v>268</v>
      </c>
      <c r="D19" s="11"/>
      <c r="E19" s="11" t="s">
        <v>269</v>
      </c>
      <c r="F19" s="11"/>
      <c r="G19" s="78">
        <v>20.7</v>
      </c>
      <c r="H19" s="92">
        <f t="shared" si="0"/>
        <v>62.099999999999994</v>
      </c>
    </row>
    <row r="20" spans="1:8" x14ac:dyDescent="0.2">
      <c r="A20" s="11">
        <v>130</v>
      </c>
      <c r="B20" s="11" t="s">
        <v>295</v>
      </c>
      <c r="C20" s="11" t="s">
        <v>270</v>
      </c>
      <c r="D20" s="11"/>
      <c r="E20" s="11" t="s">
        <v>271</v>
      </c>
      <c r="F20" s="11"/>
      <c r="G20" s="78">
        <v>0.42863000000000001</v>
      </c>
      <c r="H20" s="92">
        <f t="shared" si="0"/>
        <v>55.721899999999998</v>
      </c>
    </row>
    <row r="21" spans="1:8" x14ac:dyDescent="0.2">
      <c r="A21" s="11">
        <v>3</v>
      </c>
      <c r="B21" s="11" t="s">
        <v>207</v>
      </c>
      <c r="C21" s="11" t="s">
        <v>272</v>
      </c>
      <c r="D21" s="11"/>
      <c r="E21" s="11" t="s">
        <v>273</v>
      </c>
      <c r="F21" s="11"/>
      <c r="G21" s="78">
        <v>5.17</v>
      </c>
      <c r="H21" s="92">
        <f t="shared" si="0"/>
        <v>15.51</v>
      </c>
    </row>
    <row r="22" spans="1:8" x14ac:dyDescent="0.2">
      <c r="A22" s="11">
        <v>2</v>
      </c>
      <c r="B22" s="11" t="s">
        <v>207</v>
      </c>
      <c r="C22" s="11" t="s">
        <v>274</v>
      </c>
      <c r="D22" s="11"/>
      <c r="E22" s="11" t="s">
        <v>296</v>
      </c>
      <c r="F22" s="11"/>
      <c r="G22" s="78">
        <v>26.34</v>
      </c>
      <c r="H22" s="92">
        <f t="shared" si="0"/>
        <v>52.68</v>
      </c>
    </row>
    <row r="23" spans="1:8" x14ac:dyDescent="0.2">
      <c r="A23" s="11">
        <v>1</v>
      </c>
      <c r="B23" s="11" t="s">
        <v>207</v>
      </c>
      <c r="C23" s="11" t="s">
        <v>275</v>
      </c>
      <c r="D23" s="11"/>
      <c r="E23" s="11" t="s">
        <v>276</v>
      </c>
      <c r="F23" s="11"/>
      <c r="G23" s="78">
        <v>4.43</v>
      </c>
      <c r="H23" s="92">
        <f t="shared" si="0"/>
        <v>4.43</v>
      </c>
    </row>
    <row r="24" spans="1:8" x14ac:dyDescent="0.2">
      <c r="A24" s="11">
        <v>3</v>
      </c>
      <c r="B24" s="11" t="s">
        <v>207</v>
      </c>
      <c r="C24" s="11" t="s">
        <v>277</v>
      </c>
      <c r="D24" s="11"/>
      <c r="E24" s="11" t="s">
        <v>278</v>
      </c>
      <c r="F24" s="11"/>
      <c r="G24" s="78">
        <v>5.88</v>
      </c>
      <c r="H24" s="92">
        <f t="shared" si="0"/>
        <v>17.64</v>
      </c>
    </row>
    <row r="25" spans="1:8" x14ac:dyDescent="0.2">
      <c r="A25" s="11">
        <v>2</v>
      </c>
      <c r="B25" s="11" t="s">
        <v>207</v>
      </c>
      <c r="C25" s="11" t="s">
        <v>216</v>
      </c>
      <c r="D25" s="11"/>
      <c r="E25" s="11" t="s">
        <v>217</v>
      </c>
      <c r="F25" s="11"/>
      <c r="G25" s="78">
        <v>37.450000000000003</v>
      </c>
      <c r="H25" s="92">
        <f t="shared" si="0"/>
        <v>74.900000000000006</v>
      </c>
    </row>
    <row r="26" spans="1:8" x14ac:dyDescent="0.2">
      <c r="A26" s="11">
        <v>100</v>
      </c>
      <c r="B26" s="11" t="s">
        <v>77</v>
      </c>
      <c r="C26" s="11" t="s">
        <v>279</v>
      </c>
      <c r="D26" s="11"/>
      <c r="E26" s="11" t="s">
        <v>280</v>
      </c>
      <c r="F26" s="11"/>
      <c r="G26" s="78">
        <v>0.105</v>
      </c>
      <c r="H26" s="92">
        <f t="shared" si="0"/>
        <v>10.5</v>
      </c>
    </row>
    <row r="27" spans="1:8" x14ac:dyDescent="0.2">
      <c r="A27" s="11">
        <v>2</v>
      </c>
      <c r="B27" s="11" t="s">
        <v>295</v>
      </c>
      <c r="C27" s="11" t="s">
        <v>281</v>
      </c>
      <c r="D27" s="11"/>
      <c r="E27" s="11" t="s">
        <v>282</v>
      </c>
      <c r="F27" s="11"/>
      <c r="G27" s="78">
        <v>1.3884000000000001</v>
      </c>
      <c r="H27" s="92">
        <f t="shared" si="0"/>
        <v>2.7768000000000002</v>
      </c>
    </row>
    <row r="28" spans="1:8" x14ac:dyDescent="0.2">
      <c r="A28" s="11">
        <v>1</v>
      </c>
      <c r="B28" s="11" t="s">
        <v>13</v>
      </c>
      <c r="C28" s="11"/>
      <c r="D28" s="11"/>
      <c r="E28" s="11" t="s">
        <v>297</v>
      </c>
      <c r="F28" s="11"/>
      <c r="G28" s="78">
        <v>2</v>
      </c>
      <c r="H28" s="92">
        <f t="shared" si="0"/>
        <v>2</v>
      </c>
    </row>
    <row r="29" spans="1:8" x14ac:dyDescent="0.2">
      <c r="A29" s="11">
        <v>1</v>
      </c>
      <c r="B29" s="11" t="s">
        <v>13</v>
      </c>
      <c r="C29" s="11" t="s">
        <v>299</v>
      </c>
      <c r="D29" s="11"/>
      <c r="E29" s="11" t="s">
        <v>298</v>
      </c>
      <c r="F29" s="11"/>
      <c r="G29" s="78">
        <v>38</v>
      </c>
      <c r="H29" s="92">
        <f t="shared" si="0"/>
        <v>38</v>
      </c>
    </row>
    <row r="30" spans="1:8" x14ac:dyDescent="0.2">
      <c r="A30" s="11">
        <v>6</v>
      </c>
      <c r="B30" s="11" t="s">
        <v>13</v>
      </c>
      <c r="C30" s="11"/>
      <c r="D30" s="11"/>
      <c r="E30" s="11" t="s">
        <v>300</v>
      </c>
      <c r="F30" s="11"/>
      <c r="G30" s="78">
        <v>1.1000000000000001</v>
      </c>
      <c r="H30" s="92">
        <f t="shared" si="0"/>
        <v>6.6000000000000005</v>
      </c>
    </row>
    <row r="31" spans="1:8" x14ac:dyDescent="0.2">
      <c r="A31" s="11">
        <v>6</v>
      </c>
      <c r="B31" s="11" t="s">
        <v>295</v>
      </c>
      <c r="C31" s="11"/>
      <c r="D31" s="11"/>
      <c r="E31" s="11" t="s">
        <v>301</v>
      </c>
      <c r="F31" s="11"/>
      <c r="G31" s="78">
        <v>2</v>
      </c>
      <c r="H31" s="92">
        <f t="shared" si="0"/>
        <v>12</v>
      </c>
    </row>
    <row r="32" spans="1:8" x14ac:dyDescent="0.2">
      <c r="A32" s="11">
        <v>1</v>
      </c>
      <c r="B32" s="11" t="s">
        <v>13</v>
      </c>
      <c r="C32" s="11"/>
      <c r="D32" s="11"/>
      <c r="E32" s="11" t="s">
        <v>302</v>
      </c>
      <c r="F32" s="11"/>
      <c r="G32" s="78">
        <v>115</v>
      </c>
      <c r="H32" s="92">
        <f t="shared" si="0"/>
        <v>115</v>
      </c>
    </row>
    <row r="33" spans="1:8" x14ac:dyDescent="0.2">
      <c r="A33" s="11">
        <v>1</v>
      </c>
      <c r="B33" s="11" t="s">
        <v>13</v>
      </c>
      <c r="C33" s="11"/>
      <c r="D33" s="11"/>
      <c r="E33" s="11" t="s">
        <v>303</v>
      </c>
      <c r="F33" s="11"/>
      <c r="G33" s="78">
        <v>45</v>
      </c>
      <c r="H33" s="92">
        <f t="shared" si="0"/>
        <v>45</v>
      </c>
    </row>
    <row r="34" spans="1:8" x14ac:dyDescent="0.2">
      <c r="A34" s="11">
        <v>1</v>
      </c>
      <c r="B34" s="11" t="s">
        <v>13</v>
      </c>
      <c r="C34" s="11" t="s">
        <v>304</v>
      </c>
      <c r="D34" s="11"/>
      <c r="E34" s="11" t="s">
        <v>305</v>
      </c>
      <c r="F34" s="11"/>
      <c r="G34" s="78">
        <v>78</v>
      </c>
      <c r="H34" s="92">
        <f t="shared" si="0"/>
        <v>78</v>
      </c>
    </row>
    <row r="35" spans="1:8" x14ac:dyDescent="0.2">
      <c r="A35" s="11">
        <v>3</v>
      </c>
      <c r="B35" s="11" t="s">
        <v>295</v>
      </c>
      <c r="C35" s="11"/>
      <c r="D35" s="11"/>
      <c r="E35" s="11" t="s">
        <v>306</v>
      </c>
      <c r="F35" s="11"/>
      <c r="G35" s="78">
        <v>2</v>
      </c>
      <c r="H35" s="92">
        <f t="shared" si="0"/>
        <v>6</v>
      </c>
    </row>
    <row r="36" spans="1:8" x14ac:dyDescent="0.2">
      <c r="A36" s="11">
        <v>1</v>
      </c>
      <c r="B36" s="11" t="s">
        <v>13</v>
      </c>
      <c r="C36" s="11"/>
      <c r="D36" s="11"/>
      <c r="E36" s="11" t="s">
        <v>307</v>
      </c>
      <c r="F36" s="11"/>
      <c r="G36" s="78">
        <v>5</v>
      </c>
      <c r="H36" s="92">
        <f t="shared" si="0"/>
        <v>5</v>
      </c>
    </row>
    <row r="37" spans="1:8" x14ac:dyDescent="0.2">
      <c r="A37" s="11">
        <v>80</v>
      </c>
      <c r="B37" s="11" t="s">
        <v>295</v>
      </c>
      <c r="C37" s="11"/>
      <c r="D37" s="11"/>
      <c r="E37" s="11" t="s">
        <v>310</v>
      </c>
      <c r="F37" s="11"/>
      <c r="G37" s="78">
        <v>0.6</v>
      </c>
      <c r="H37" s="92">
        <f t="shared" si="0"/>
        <v>48</v>
      </c>
    </row>
    <row r="38" spans="1:8" x14ac:dyDescent="0.2">
      <c r="A38" s="11">
        <v>50</v>
      </c>
      <c r="B38" s="11" t="s">
        <v>295</v>
      </c>
      <c r="C38" s="11"/>
      <c r="D38" s="11"/>
      <c r="E38" s="11" t="s">
        <v>311</v>
      </c>
      <c r="F38" s="11"/>
      <c r="G38" s="78">
        <v>0.4</v>
      </c>
      <c r="H38" s="92">
        <f t="shared" si="0"/>
        <v>20</v>
      </c>
    </row>
    <row r="39" spans="1:8" x14ac:dyDescent="0.2">
      <c r="A39" s="11"/>
      <c r="B39" s="11"/>
      <c r="C39" s="11"/>
      <c r="D39" s="11"/>
      <c r="E39" s="11" t="s">
        <v>312</v>
      </c>
      <c r="F39" s="11"/>
      <c r="H39" s="92">
        <v>30</v>
      </c>
    </row>
    <row r="40" spans="1:8" x14ac:dyDescent="0.2">
      <c r="A40" s="11">
        <v>40</v>
      </c>
      <c r="B40" s="11" t="s">
        <v>77</v>
      </c>
      <c r="C40" s="11"/>
      <c r="D40" s="11"/>
      <c r="E40" s="11" t="s">
        <v>323</v>
      </c>
      <c r="F40" s="11"/>
      <c r="G40" s="78">
        <v>0.3</v>
      </c>
      <c r="H40" s="92">
        <f t="shared" si="0"/>
        <v>12</v>
      </c>
    </row>
    <row r="41" spans="1:8" x14ac:dyDescent="0.2">
      <c r="A41" s="93">
        <v>6</v>
      </c>
      <c r="B41" s="11" t="s">
        <v>13</v>
      </c>
      <c r="C41" s="11"/>
      <c r="D41" s="11"/>
      <c r="E41" s="11" t="s">
        <v>313</v>
      </c>
      <c r="F41" s="11"/>
      <c r="G41" s="78">
        <v>1.2</v>
      </c>
      <c r="H41" s="92">
        <f t="shared" si="0"/>
        <v>7.1999999999999993</v>
      </c>
    </row>
    <row r="42" spans="1:8" x14ac:dyDescent="0.2">
      <c r="A42" s="11">
        <v>12</v>
      </c>
      <c r="B42" s="11" t="s">
        <v>13</v>
      </c>
      <c r="C42" s="11"/>
      <c r="D42" s="11"/>
      <c r="E42" s="11" t="s">
        <v>314</v>
      </c>
      <c r="F42" s="94"/>
      <c r="G42" s="78">
        <v>1.5</v>
      </c>
      <c r="H42" s="92">
        <f t="shared" si="0"/>
        <v>18</v>
      </c>
    </row>
    <row r="43" spans="1:8" x14ac:dyDescent="0.2">
      <c r="A43" s="11">
        <v>1</v>
      </c>
      <c r="B43" s="11" t="s">
        <v>13</v>
      </c>
      <c r="C43" s="11"/>
      <c r="D43" s="11"/>
      <c r="E43" s="11" t="s">
        <v>315</v>
      </c>
      <c r="F43" s="95"/>
      <c r="G43" s="78">
        <v>12</v>
      </c>
      <c r="H43" s="92">
        <f t="shared" si="0"/>
        <v>12</v>
      </c>
    </row>
    <row r="44" spans="1:8" x14ac:dyDescent="0.2">
      <c r="A44" s="11">
        <v>1</v>
      </c>
      <c r="B44" s="11" t="s">
        <v>13</v>
      </c>
      <c r="C44" s="11" t="s">
        <v>316</v>
      </c>
      <c r="D44" s="11" t="s">
        <v>317</v>
      </c>
      <c r="E44" s="11" t="s">
        <v>318</v>
      </c>
      <c r="F44" s="96"/>
      <c r="G44" s="78">
        <v>15</v>
      </c>
      <c r="H44" s="92">
        <f t="shared" si="0"/>
        <v>15</v>
      </c>
    </row>
    <row r="45" spans="1:8" x14ac:dyDescent="0.2">
      <c r="A45" s="11">
        <v>3</v>
      </c>
      <c r="B45" s="11" t="s">
        <v>77</v>
      </c>
      <c r="C45" s="11"/>
      <c r="D45" s="11"/>
      <c r="E45" s="11" t="s">
        <v>319</v>
      </c>
      <c r="F45" s="96"/>
      <c r="G45" s="78">
        <v>3</v>
      </c>
      <c r="H45" s="92">
        <f t="shared" si="0"/>
        <v>9</v>
      </c>
    </row>
    <row r="46" spans="1:8" x14ac:dyDescent="0.2">
      <c r="A46" s="11">
        <v>2</v>
      </c>
      <c r="B46" s="11" t="s">
        <v>13</v>
      </c>
      <c r="C46" s="11" t="s">
        <v>316</v>
      </c>
      <c r="D46" s="11" t="s">
        <v>317</v>
      </c>
      <c r="E46" s="11" t="s">
        <v>320</v>
      </c>
      <c r="F46" s="96"/>
      <c r="G46" s="78">
        <v>3.5</v>
      </c>
      <c r="H46" s="92">
        <f t="shared" si="0"/>
        <v>7</v>
      </c>
    </row>
    <row r="47" spans="1:8" x14ac:dyDescent="0.2">
      <c r="A47" s="11">
        <v>2</v>
      </c>
      <c r="B47" s="11" t="s">
        <v>13</v>
      </c>
      <c r="C47" s="11" t="s">
        <v>316</v>
      </c>
      <c r="D47" s="11" t="s">
        <v>317</v>
      </c>
      <c r="E47" s="11" t="s">
        <v>321</v>
      </c>
      <c r="F47" s="96"/>
      <c r="G47" s="78">
        <v>7</v>
      </c>
      <c r="H47" s="92">
        <f t="shared" si="0"/>
        <v>14</v>
      </c>
    </row>
    <row r="48" spans="1:8" x14ac:dyDescent="0.2">
      <c r="A48" s="11">
        <v>2</v>
      </c>
      <c r="B48" s="11" t="s">
        <v>13</v>
      </c>
      <c r="C48" s="11" t="s">
        <v>316</v>
      </c>
      <c r="D48" s="11" t="s">
        <v>317</v>
      </c>
      <c r="E48" s="11" t="s">
        <v>322</v>
      </c>
      <c r="F48" s="96"/>
      <c r="G48" s="78">
        <v>4</v>
      </c>
      <c r="H48" s="92">
        <f t="shared" si="0"/>
        <v>8</v>
      </c>
    </row>
    <row r="49" spans="1:8" x14ac:dyDescent="0.2">
      <c r="A49" s="11"/>
      <c r="B49" s="11"/>
      <c r="C49" s="11"/>
      <c r="D49" s="11"/>
      <c r="E49" s="11"/>
      <c r="F49" s="11"/>
      <c r="G49" s="77" t="s">
        <v>324</v>
      </c>
      <c r="H49" s="92">
        <f>SUM(H14:H48)</f>
        <v>1640.7887000000003</v>
      </c>
    </row>
    <row r="50" spans="1:8" x14ac:dyDescent="0.2">
      <c r="A50" s="97" t="s">
        <v>659</v>
      </c>
      <c r="B50" s="98"/>
      <c r="C50" s="98"/>
      <c r="D50" s="98"/>
      <c r="E50" s="98"/>
      <c r="F50" s="99" t="s">
        <v>98</v>
      </c>
      <c r="G50" s="77" t="s">
        <v>325</v>
      </c>
      <c r="H50" s="92">
        <f>'6'!H43</f>
        <v>1874.3545800000002</v>
      </c>
    </row>
    <row r="51" spans="1:8" x14ac:dyDescent="0.2">
      <c r="A51" s="97"/>
      <c r="B51" s="98"/>
      <c r="C51" s="98"/>
      <c r="D51" s="98"/>
      <c r="E51" s="98"/>
      <c r="F51" s="100"/>
    </row>
    <row r="52" spans="1:8" x14ac:dyDescent="0.2">
      <c r="A52" s="97" t="s">
        <v>660</v>
      </c>
      <c r="B52" s="98"/>
      <c r="C52" s="98"/>
      <c r="D52" s="98"/>
      <c r="E52" s="98"/>
      <c r="F52" s="101"/>
      <c r="H52" s="92">
        <f>SUM(H49:H50)</f>
        <v>3515.1432800000002</v>
      </c>
    </row>
    <row r="53" spans="1:8" x14ac:dyDescent="0.2">
      <c r="A53" s="102"/>
      <c r="B53" s="103"/>
      <c r="C53" s="103"/>
      <c r="D53" s="103"/>
      <c r="E53" s="103"/>
      <c r="F53" s="99" t="s">
        <v>100</v>
      </c>
      <c r="G53" s="104">
        <v>0.2</v>
      </c>
      <c r="H53" s="92">
        <f>H52+H52*G53</f>
        <v>4218.1719360000006</v>
      </c>
    </row>
    <row r="54" spans="1:8" x14ac:dyDescent="0.2">
      <c r="A54" s="97" t="s">
        <v>661</v>
      </c>
      <c r="B54" s="98"/>
      <c r="C54" s="98"/>
      <c r="D54" s="98"/>
      <c r="E54" s="98"/>
      <c r="F54" s="105"/>
    </row>
    <row r="55" spans="1:8" x14ac:dyDescent="0.2">
      <c r="A55" s="106"/>
      <c r="B55" s="107"/>
      <c r="C55" s="107"/>
      <c r="D55" s="107"/>
      <c r="E55" s="107"/>
      <c r="F55" s="101"/>
    </row>
    <row r="58" spans="1:8" x14ac:dyDescent="0.2">
      <c r="C58" s="77" t="s">
        <v>102</v>
      </c>
      <c r="F58" s="78"/>
    </row>
    <row r="59" spans="1:8" x14ac:dyDescent="0.2">
      <c r="F59" s="108"/>
    </row>
    <row r="60" spans="1:8" x14ac:dyDescent="0.2">
      <c r="C60" s="77" t="s">
        <v>326</v>
      </c>
      <c r="D60" s="77">
        <v>2</v>
      </c>
      <c r="E60" s="77" t="s">
        <v>327</v>
      </c>
      <c r="F60" s="108"/>
    </row>
    <row r="61" spans="1:8" x14ac:dyDescent="0.2">
      <c r="C61" s="77" t="s">
        <v>328</v>
      </c>
      <c r="D61" s="77">
        <v>8</v>
      </c>
      <c r="E61" s="77" t="s">
        <v>329</v>
      </c>
    </row>
    <row r="62" spans="1:8" x14ac:dyDescent="0.2">
      <c r="C62" s="77" t="s">
        <v>330</v>
      </c>
      <c r="D62" s="77">
        <v>6</v>
      </c>
      <c r="E62" s="77" t="s">
        <v>329</v>
      </c>
      <c r="F62" s="108"/>
    </row>
    <row r="63" spans="1:8" x14ac:dyDescent="0.2">
      <c r="C63" s="77" t="s">
        <v>331</v>
      </c>
      <c r="D63" s="77">
        <v>5.5</v>
      </c>
      <c r="E63" s="77" t="s">
        <v>332</v>
      </c>
    </row>
    <row r="64" spans="1:8" x14ac:dyDescent="0.2">
      <c r="C64" s="77" t="s">
        <v>333</v>
      </c>
      <c r="D64" s="77">
        <v>4.5</v>
      </c>
      <c r="E64" s="77" t="s">
        <v>334</v>
      </c>
    </row>
    <row r="65" spans="3:5" x14ac:dyDescent="0.2">
      <c r="C65" s="77" t="s">
        <v>335</v>
      </c>
      <c r="D65" s="77">
        <v>2</v>
      </c>
      <c r="E65" s="77" t="s">
        <v>336</v>
      </c>
    </row>
    <row r="66" spans="3:5" x14ac:dyDescent="0.2">
      <c r="C66" s="77" t="s">
        <v>337</v>
      </c>
      <c r="D66" s="77">
        <v>7</v>
      </c>
      <c r="E66" s="77" t="s">
        <v>338</v>
      </c>
    </row>
    <row r="67" spans="3:5" x14ac:dyDescent="0.2">
      <c r="C67" s="77" t="s">
        <v>339</v>
      </c>
      <c r="D67" s="77">
        <v>9</v>
      </c>
      <c r="E67" s="77" t="s">
        <v>340</v>
      </c>
    </row>
    <row r="68" spans="3:5" x14ac:dyDescent="0.2">
      <c r="C68" s="77" t="s">
        <v>341</v>
      </c>
      <c r="D68" s="77">
        <v>5</v>
      </c>
      <c r="E68" s="77" t="s">
        <v>340</v>
      </c>
    </row>
    <row r="69" spans="3:5" x14ac:dyDescent="0.2">
      <c r="C69" s="77" t="s">
        <v>342</v>
      </c>
      <c r="D69" s="77">
        <v>9</v>
      </c>
      <c r="E69" s="77" t="s">
        <v>343</v>
      </c>
    </row>
    <row r="70" spans="3:5" x14ac:dyDescent="0.2">
      <c r="C70" s="77" t="s">
        <v>344</v>
      </c>
      <c r="D70" s="77">
        <v>9</v>
      </c>
      <c r="E70" s="77" t="s">
        <v>345</v>
      </c>
    </row>
    <row r="71" spans="3:5" x14ac:dyDescent="0.2">
      <c r="C71" s="77" t="s">
        <v>346</v>
      </c>
      <c r="D71" s="77">
        <v>2</v>
      </c>
      <c r="E71" s="77" t="s">
        <v>347</v>
      </c>
    </row>
    <row r="72" spans="3:5" x14ac:dyDescent="0.2">
      <c r="C72" s="77" t="s">
        <v>348</v>
      </c>
      <c r="D72" s="77">
        <v>9</v>
      </c>
      <c r="E72" s="77" t="s">
        <v>349</v>
      </c>
    </row>
    <row r="73" spans="3:5" x14ac:dyDescent="0.2">
      <c r="C73" s="77" t="s">
        <v>350</v>
      </c>
      <c r="D73" s="77">
        <v>6</v>
      </c>
      <c r="E73" s="77" t="s">
        <v>351</v>
      </c>
    </row>
    <row r="74" spans="3:5" x14ac:dyDescent="0.2">
      <c r="C74" s="77" t="s">
        <v>352</v>
      </c>
      <c r="D74" s="77">
        <v>2</v>
      </c>
      <c r="E74" s="77" t="s">
        <v>353</v>
      </c>
    </row>
    <row r="75" spans="3:5" x14ac:dyDescent="0.2">
      <c r="C75" s="77" t="s">
        <v>354</v>
      </c>
      <c r="D75" s="77">
        <v>5</v>
      </c>
      <c r="E75" s="77" t="s">
        <v>355</v>
      </c>
    </row>
    <row r="76" spans="3:5" x14ac:dyDescent="0.2">
      <c r="C76" s="77" t="s">
        <v>356</v>
      </c>
      <c r="D76" s="77">
        <v>6</v>
      </c>
      <c r="E76" s="77" t="s">
        <v>357</v>
      </c>
    </row>
    <row r="77" spans="3:5" x14ac:dyDescent="0.2">
      <c r="C77" s="77" t="s">
        <v>358</v>
      </c>
      <c r="D77" s="77">
        <v>2</v>
      </c>
      <c r="E77" s="77" t="s">
        <v>359</v>
      </c>
    </row>
    <row r="78" spans="3:5" x14ac:dyDescent="0.2">
      <c r="C78" s="77" t="s">
        <v>360</v>
      </c>
      <c r="D78" s="77">
        <v>8</v>
      </c>
      <c r="E78" s="77" t="s">
        <v>361</v>
      </c>
    </row>
    <row r="79" spans="3:5" x14ac:dyDescent="0.2">
      <c r="C79" s="77" t="s">
        <v>362</v>
      </c>
      <c r="D79" s="77">
        <v>2</v>
      </c>
      <c r="E79" s="77" t="s">
        <v>363</v>
      </c>
    </row>
    <row r="80" spans="3:5" x14ac:dyDescent="0.2">
      <c r="C80" s="77" t="s">
        <v>364</v>
      </c>
      <c r="D80" s="77">
        <v>3</v>
      </c>
      <c r="E80" s="77" t="s">
        <v>365</v>
      </c>
    </row>
    <row r="81" spans="3:6" x14ac:dyDescent="0.2">
      <c r="C81" s="77" t="s">
        <v>366</v>
      </c>
      <c r="D81" s="77">
        <v>3</v>
      </c>
      <c r="E81" s="77" t="s">
        <v>367</v>
      </c>
    </row>
    <row r="82" spans="3:6" x14ac:dyDescent="0.2">
      <c r="C82" s="77" t="s">
        <v>368</v>
      </c>
      <c r="D82" s="77">
        <v>3</v>
      </c>
      <c r="E82" s="77" t="s">
        <v>369</v>
      </c>
    </row>
    <row r="83" spans="3:6" x14ac:dyDescent="0.2">
      <c r="C83" s="77" t="s">
        <v>370</v>
      </c>
      <c r="D83" s="77">
        <v>2</v>
      </c>
      <c r="E83" s="77" t="s">
        <v>371</v>
      </c>
    </row>
    <row r="84" spans="3:6" x14ac:dyDescent="0.2">
      <c r="C84" s="77" t="s">
        <v>372</v>
      </c>
      <c r="D84" s="77">
        <v>9</v>
      </c>
      <c r="E84" s="77" t="s">
        <v>371</v>
      </c>
    </row>
    <row r="85" spans="3:6" x14ac:dyDescent="0.2">
      <c r="C85" s="77" t="s">
        <v>373</v>
      </c>
      <c r="D85" s="77">
        <v>7</v>
      </c>
      <c r="E85" s="77" t="s">
        <v>371</v>
      </c>
    </row>
    <row r="86" spans="3:6" x14ac:dyDescent="0.2">
      <c r="C86" s="77" t="s">
        <v>374</v>
      </c>
      <c r="D86" s="77">
        <v>5</v>
      </c>
      <c r="E86" s="77" t="s">
        <v>375</v>
      </c>
    </row>
    <row r="87" spans="3:6" x14ac:dyDescent="0.2">
      <c r="C87" s="77" t="s">
        <v>376</v>
      </c>
      <c r="D87" s="77">
        <v>2</v>
      </c>
      <c r="E87" s="77" t="s">
        <v>377</v>
      </c>
    </row>
    <row r="88" spans="3:6" x14ac:dyDescent="0.2">
      <c r="C88" s="77" t="s">
        <v>381</v>
      </c>
      <c r="D88" s="77">
        <v>1</v>
      </c>
      <c r="E88" s="77" t="s">
        <v>379</v>
      </c>
    </row>
    <row r="89" spans="3:6" x14ac:dyDescent="0.2">
      <c r="C89" s="77" t="s">
        <v>382</v>
      </c>
      <c r="D89" s="77">
        <v>4</v>
      </c>
      <c r="E89" s="77" t="s">
        <v>380</v>
      </c>
    </row>
    <row r="90" spans="3:6" x14ac:dyDescent="0.2">
      <c r="C90" s="77" t="s">
        <v>378</v>
      </c>
      <c r="D90" s="77">
        <v>2</v>
      </c>
      <c r="E90" s="77" t="s">
        <v>383</v>
      </c>
    </row>
    <row r="91" spans="3:6" x14ac:dyDescent="0.2">
      <c r="C91" s="77" t="s">
        <v>384</v>
      </c>
      <c r="D91" s="77">
        <v>3.5</v>
      </c>
      <c r="E91" s="77" t="s">
        <v>385</v>
      </c>
    </row>
    <row r="92" spans="3:6" x14ac:dyDescent="0.2">
      <c r="D92" s="107"/>
    </row>
    <row r="94" spans="3:6" x14ac:dyDescent="0.2">
      <c r="C94" s="77" t="s">
        <v>386</v>
      </c>
      <c r="D94" s="77">
        <f>SUM(D60:D93)</f>
        <v>153.5</v>
      </c>
      <c r="E94" s="77" t="s">
        <v>387</v>
      </c>
      <c r="F94" s="78">
        <f>D94*23</f>
        <v>3530.5</v>
      </c>
    </row>
    <row r="96" spans="3:6" x14ac:dyDescent="0.2">
      <c r="C96" s="77" t="s">
        <v>162</v>
      </c>
      <c r="E96" s="77" t="s">
        <v>389</v>
      </c>
      <c r="F96" s="78">
        <f>H50+H50*G53+0.03</f>
        <v>2249.2554960000002</v>
      </c>
    </row>
    <row r="97" spans="5:6" x14ac:dyDescent="0.2">
      <c r="E97" s="77" t="s">
        <v>388</v>
      </c>
      <c r="F97" s="109">
        <f>H49+H49*G53</f>
        <v>1968.9464400000004</v>
      </c>
    </row>
    <row r="99" spans="5:6" x14ac:dyDescent="0.2">
      <c r="E99" s="77" t="s">
        <v>176</v>
      </c>
      <c r="F99" s="108">
        <f>SUM(F94:F97)</f>
        <v>7748.7019360000004</v>
      </c>
    </row>
    <row r="100" spans="5:6" x14ac:dyDescent="0.2">
      <c r="E100" s="77" t="s">
        <v>390</v>
      </c>
      <c r="F100" s="78">
        <v>2000</v>
      </c>
    </row>
    <row r="101" spans="5:6" x14ac:dyDescent="0.2">
      <c r="F101" s="107"/>
    </row>
    <row r="102" spans="5:6" x14ac:dyDescent="0.2">
      <c r="E102" s="77" t="s">
        <v>391</v>
      </c>
      <c r="F102" s="92">
        <f>F99-F100</f>
        <v>5748.7019360000004</v>
      </c>
    </row>
  </sheetData>
  <mergeCells count="8">
    <mergeCell ref="A10:E10"/>
    <mergeCell ref="A11:E11"/>
    <mergeCell ref="A2:E2"/>
    <mergeCell ref="A3:E3"/>
    <mergeCell ref="A4:E4"/>
    <mergeCell ref="A5:E5"/>
    <mergeCell ref="A8:E8"/>
    <mergeCell ref="A9:E9"/>
  </mergeCells>
  <pageMargins left="0" right="0" top="0.59055118110236227" bottom="0.59055118110236227" header="0.31496062992125984" footer="0.31496062992125984"/>
  <pageSetup paperSize="9" orientation="portrait" r:id="rId1"/>
  <rowBreaks count="1" manualBreakCount="1">
    <brk id="56" max="16383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685785-0FF5-4A5A-8735-A636CC498C46}">
  <sheetPr>
    <pageSetUpPr fitToPage="1"/>
  </sheetPr>
  <dimension ref="A1:F52"/>
  <sheetViews>
    <sheetView workbookViewId="0">
      <selection activeCell="F45" sqref="A1:F45"/>
    </sheetView>
  </sheetViews>
  <sheetFormatPr defaultRowHeight="15" x14ac:dyDescent="0.25"/>
  <cols>
    <col min="1" max="1" width="5.5703125" customWidth="1"/>
    <col min="2" max="2" width="6.85546875" customWidth="1"/>
    <col min="3" max="3" width="6.7109375" customWidth="1"/>
    <col min="4" max="4" width="9.5703125" customWidth="1"/>
    <col min="5" max="5" width="26" customWidth="1"/>
    <col min="6" max="6" width="41" customWidth="1"/>
    <col min="8" max="8" width="9.42578125" bestFit="1" customWidth="1"/>
  </cols>
  <sheetData>
    <row r="1" spans="1:6" x14ac:dyDescent="0.25">
      <c r="A1" s="25"/>
      <c r="B1" s="25"/>
      <c r="C1" s="25"/>
      <c r="D1" s="25"/>
      <c r="E1" s="25"/>
    </row>
    <row r="2" spans="1:6" x14ac:dyDescent="0.25">
      <c r="A2" s="368" t="s">
        <v>59</v>
      </c>
      <c r="B2" s="369"/>
      <c r="C2" s="369"/>
      <c r="D2" s="369"/>
      <c r="E2" s="370"/>
      <c r="F2" s="27" t="s">
        <v>60</v>
      </c>
    </row>
    <row r="3" spans="1:6" x14ac:dyDescent="0.25">
      <c r="A3" s="371" t="s">
        <v>61</v>
      </c>
      <c r="B3" s="372"/>
      <c r="C3" s="372"/>
      <c r="D3" s="372"/>
      <c r="E3" s="373"/>
      <c r="F3" s="28" t="s">
        <v>2221</v>
      </c>
    </row>
    <row r="4" spans="1:6" x14ac:dyDescent="0.25">
      <c r="A4" s="371" t="s">
        <v>63</v>
      </c>
      <c r="B4" s="372"/>
      <c r="C4" s="372"/>
      <c r="D4" s="372"/>
      <c r="E4" s="373"/>
      <c r="F4" s="29"/>
    </row>
    <row r="5" spans="1:6" x14ac:dyDescent="0.25">
      <c r="A5" s="371" t="s">
        <v>64</v>
      </c>
      <c r="B5" s="372"/>
      <c r="C5" s="372"/>
      <c r="D5" s="372"/>
      <c r="E5" s="373"/>
      <c r="F5" s="30" t="s">
        <v>65</v>
      </c>
    </row>
    <row r="6" spans="1:6" x14ac:dyDescent="0.25">
      <c r="A6" s="277"/>
      <c r="B6" s="277"/>
      <c r="C6" s="277"/>
      <c r="D6" s="277"/>
      <c r="E6" s="277"/>
      <c r="F6" s="32"/>
    </row>
    <row r="7" spans="1:6" x14ac:dyDescent="0.25">
      <c r="A7" s="32" t="s">
        <v>66</v>
      </c>
      <c r="B7" s="25"/>
      <c r="C7" s="25"/>
      <c r="D7" s="25"/>
      <c r="E7" s="25"/>
      <c r="F7" s="33" t="s">
        <v>23</v>
      </c>
    </row>
    <row r="8" spans="1:6" x14ac:dyDescent="0.25">
      <c r="A8" s="374"/>
      <c r="B8" s="375"/>
      <c r="C8" s="375"/>
      <c r="D8" s="375"/>
      <c r="E8" s="376"/>
      <c r="F8" s="34"/>
    </row>
    <row r="9" spans="1:6" x14ac:dyDescent="0.25">
      <c r="A9" s="377" t="s">
        <v>2215</v>
      </c>
      <c r="B9" s="378"/>
      <c r="C9" s="378"/>
      <c r="D9" s="378"/>
      <c r="E9" s="379"/>
      <c r="F9" s="35"/>
    </row>
    <row r="10" spans="1:6" x14ac:dyDescent="0.25">
      <c r="A10" s="362" t="s">
        <v>2209</v>
      </c>
      <c r="B10" s="363"/>
      <c r="C10" s="363"/>
      <c r="D10" s="363"/>
      <c r="E10" s="364"/>
      <c r="F10" s="35" t="s">
        <v>24</v>
      </c>
    </row>
    <row r="11" spans="1:6" x14ac:dyDescent="0.25">
      <c r="A11" s="365" t="s">
        <v>2211</v>
      </c>
      <c r="B11" s="366"/>
      <c r="C11" s="366"/>
      <c r="D11" s="366"/>
      <c r="E11" s="367"/>
      <c r="F11" s="36"/>
    </row>
    <row r="12" spans="1:6" x14ac:dyDescent="0.25">
      <c r="A12" s="37"/>
      <c r="B12" s="38"/>
      <c r="C12" s="38"/>
      <c r="D12" s="38"/>
      <c r="E12" s="38"/>
      <c r="F12" s="39"/>
    </row>
    <row r="13" spans="1:6" x14ac:dyDescent="0.25">
      <c r="A13" s="40" t="s">
        <v>8</v>
      </c>
      <c r="B13" s="40" t="s">
        <v>9</v>
      </c>
      <c r="C13" s="40" t="s">
        <v>70</v>
      </c>
      <c r="D13" s="40" t="s">
        <v>11</v>
      </c>
      <c r="E13" s="38" t="s">
        <v>12</v>
      </c>
      <c r="F13" s="41" t="s">
        <v>19</v>
      </c>
    </row>
    <row r="14" spans="1:6" x14ac:dyDescent="0.25">
      <c r="A14" s="10" t="s">
        <v>13</v>
      </c>
      <c r="B14" s="10">
        <v>1</v>
      </c>
      <c r="C14" s="10"/>
      <c r="D14" s="10"/>
      <c r="E14" s="10" t="s">
        <v>1875</v>
      </c>
      <c r="F14" s="10"/>
    </row>
    <row r="15" spans="1:6" x14ac:dyDescent="0.25">
      <c r="A15" s="10" t="s">
        <v>13</v>
      </c>
      <c r="B15" s="10">
        <v>2</v>
      </c>
      <c r="C15" s="10"/>
      <c r="D15" s="10"/>
      <c r="E15" s="10" t="s">
        <v>1886</v>
      </c>
      <c r="F15" s="10"/>
    </row>
    <row r="16" spans="1:6" s="44" customFormat="1" x14ac:dyDescent="0.25">
      <c r="A16" s="10" t="s">
        <v>13</v>
      </c>
      <c r="B16" s="10">
        <v>1</v>
      </c>
      <c r="C16" s="43"/>
      <c r="D16" s="10"/>
      <c r="E16" s="10" t="s">
        <v>1876</v>
      </c>
      <c r="F16" s="10"/>
    </row>
    <row r="17" spans="1:6" s="44" customFormat="1" x14ac:dyDescent="0.25">
      <c r="A17" s="10" t="s">
        <v>13</v>
      </c>
      <c r="B17" s="10">
        <v>2</v>
      </c>
      <c r="C17" s="43"/>
      <c r="D17" s="10"/>
      <c r="E17" s="10" t="s">
        <v>1877</v>
      </c>
      <c r="F17" s="10"/>
    </row>
    <row r="18" spans="1:6" s="44" customFormat="1" x14ac:dyDescent="0.25">
      <c r="A18" s="10" t="s">
        <v>13</v>
      </c>
      <c r="B18" s="10">
        <v>1</v>
      </c>
      <c r="C18" s="43"/>
      <c r="D18" s="10"/>
      <c r="E18" s="10" t="s">
        <v>1878</v>
      </c>
      <c r="F18" s="10"/>
    </row>
    <row r="19" spans="1:6" s="44" customFormat="1" x14ac:dyDescent="0.25">
      <c r="A19" s="10" t="s">
        <v>13</v>
      </c>
      <c r="B19" s="10">
        <v>1</v>
      </c>
      <c r="C19" s="43"/>
      <c r="D19" s="10"/>
      <c r="E19" s="10" t="s">
        <v>1879</v>
      </c>
      <c r="F19" s="219"/>
    </row>
    <row r="20" spans="1:6" s="44" customFormat="1" x14ac:dyDescent="0.25">
      <c r="A20" s="10" t="s">
        <v>13</v>
      </c>
      <c r="B20" s="10">
        <v>1</v>
      </c>
      <c r="C20" s="43"/>
      <c r="D20" s="10"/>
      <c r="E20" s="10" t="s">
        <v>1880</v>
      </c>
      <c r="F20" s="219"/>
    </row>
    <row r="21" spans="1:6" s="44" customFormat="1" x14ac:dyDescent="0.25">
      <c r="A21" s="10" t="s">
        <v>13</v>
      </c>
      <c r="B21" s="10">
        <v>2</v>
      </c>
      <c r="C21" s="43"/>
      <c r="D21" s="10"/>
      <c r="E21" s="10" t="s">
        <v>1881</v>
      </c>
      <c r="F21" s="219"/>
    </row>
    <row r="22" spans="1:6" s="44" customFormat="1" x14ac:dyDescent="0.25">
      <c r="A22" s="10"/>
      <c r="B22" s="10"/>
      <c r="C22" s="43"/>
      <c r="D22" s="10"/>
      <c r="E22" s="10" t="s">
        <v>1649</v>
      </c>
      <c r="F22" s="10"/>
    </row>
    <row r="23" spans="1:6" s="44" customFormat="1" x14ac:dyDescent="0.25">
      <c r="A23" s="10" t="s">
        <v>13</v>
      </c>
      <c r="B23" s="10">
        <v>1</v>
      </c>
      <c r="C23" s="43"/>
      <c r="D23" s="10"/>
      <c r="E23" s="10" t="s">
        <v>1882</v>
      </c>
      <c r="F23" s="10"/>
    </row>
    <row r="24" spans="1:6" x14ac:dyDescent="0.25">
      <c r="A24" s="10" t="s">
        <v>13</v>
      </c>
      <c r="B24" s="10">
        <v>1</v>
      </c>
      <c r="C24" s="10"/>
      <c r="D24" s="10"/>
      <c r="E24" s="10" t="s">
        <v>1883</v>
      </c>
      <c r="F24" s="10"/>
    </row>
    <row r="25" spans="1:6" x14ac:dyDescent="0.25">
      <c r="A25" s="10" t="s">
        <v>77</v>
      </c>
      <c r="B25" s="10">
        <v>170</v>
      </c>
      <c r="C25" s="10"/>
      <c r="D25" s="10"/>
      <c r="E25" s="10" t="s">
        <v>1889</v>
      </c>
      <c r="F25" s="10"/>
    </row>
    <row r="26" spans="1:6" s="44" customFormat="1" x14ac:dyDescent="0.25">
      <c r="A26" s="10" t="s">
        <v>403</v>
      </c>
      <c r="B26" s="73">
        <v>200</v>
      </c>
      <c r="C26" s="43"/>
      <c r="D26" s="10"/>
      <c r="E26" s="10" t="s">
        <v>1269</v>
      </c>
      <c r="F26" s="10"/>
    </row>
    <row r="27" spans="1:6" s="44" customFormat="1" x14ac:dyDescent="0.25">
      <c r="A27" s="10" t="s">
        <v>13</v>
      </c>
      <c r="B27" s="10">
        <v>2</v>
      </c>
      <c r="C27" s="43"/>
      <c r="D27" s="10"/>
      <c r="E27" s="10" t="s">
        <v>1884</v>
      </c>
      <c r="F27" s="10"/>
    </row>
    <row r="28" spans="1:6" s="44" customFormat="1" x14ac:dyDescent="0.25">
      <c r="A28" s="10" t="s">
        <v>13</v>
      </c>
      <c r="B28" s="10">
        <v>2</v>
      </c>
      <c r="C28" s="43"/>
      <c r="D28" s="10"/>
      <c r="E28" s="10" t="s">
        <v>1885</v>
      </c>
      <c r="F28" s="10"/>
    </row>
    <row r="29" spans="1:6" s="44" customFormat="1" x14ac:dyDescent="0.25">
      <c r="A29" s="10" t="s">
        <v>77</v>
      </c>
      <c r="B29" s="10">
        <v>5</v>
      </c>
      <c r="C29" s="43"/>
      <c r="D29" s="10"/>
      <c r="E29" s="10" t="s">
        <v>974</v>
      </c>
      <c r="F29" s="10"/>
    </row>
    <row r="30" spans="1:6" s="44" customFormat="1" x14ac:dyDescent="0.25">
      <c r="A30" s="10" t="s">
        <v>77</v>
      </c>
      <c r="B30" s="10">
        <v>5</v>
      </c>
      <c r="C30" s="43"/>
      <c r="D30" s="10"/>
      <c r="E30" s="10" t="s">
        <v>1887</v>
      </c>
      <c r="F30" s="10"/>
    </row>
    <row r="31" spans="1:6" s="44" customFormat="1" x14ac:dyDescent="0.25">
      <c r="A31" s="10" t="s">
        <v>77</v>
      </c>
      <c r="B31" s="10">
        <v>4</v>
      </c>
      <c r="C31" s="43"/>
      <c r="D31" s="10"/>
      <c r="E31" s="10" t="s">
        <v>1888</v>
      </c>
      <c r="F31" s="10"/>
    </row>
    <row r="32" spans="1:6" s="44" customFormat="1" x14ac:dyDescent="0.25">
      <c r="A32" s="10" t="s">
        <v>13</v>
      </c>
      <c r="B32" s="10">
        <v>4</v>
      </c>
      <c r="C32" s="43"/>
      <c r="D32" s="10"/>
      <c r="E32" s="10" t="s">
        <v>1648</v>
      </c>
      <c r="F32" s="10"/>
    </row>
    <row r="33" spans="1:6" s="44" customFormat="1" x14ac:dyDescent="0.25">
      <c r="A33" s="259" t="s">
        <v>13</v>
      </c>
      <c r="B33" s="10">
        <v>1</v>
      </c>
      <c r="C33" s="43"/>
      <c r="D33" s="10"/>
      <c r="E33" s="10" t="s">
        <v>1971</v>
      </c>
      <c r="F33" s="10"/>
    </row>
    <row r="34" spans="1:6" s="44" customFormat="1" x14ac:dyDescent="0.25">
      <c r="A34" s="259" t="s">
        <v>13</v>
      </c>
      <c r="B34" s="10">
        <v>1</v>
      </c>
      <c r="C34" s="43"/>
      <c r="D34" s="10"/>
      <c r="E34" s="10" t="s">
        <v>1972</v>
      </c>
      <c r="F34" s="10"/>
    </row>
    <row r="35" spans="1:6" s="44" customFormat="1" x14ac:dyDescent="0.25">
      <c r="A35" s="259"/>
      <c r="B35" s="259"/>
      <c r="C35" s="10"/>
      <c r="D35" s="10"/>
      <c r="E35" s="10"/>
      <c r="F35" s="10"/>
    </row>
    <row r="36" spans="1:6" s="44" customFormat="1" x14ac:dyDescent="0.25">
      <c r="A36" s="259"/>
      <c r="B36" s="259"/>
      <c r="C36" s="10"/>
      <c r="D36" s="10"/>
      <c r="E36" s="10"/>
      <c r="F36" s="10"/>
    </row>
    <row r="37" spans="1:6" x14ac:dyDescent="0.25">
      <c r="A37" s="259"/>
      <c r="B37" s="259"/>
      <c r="C37" s="10"/>
      <c r="D37" s="10"/>
      <c r="E37" s="10"/>
      <c r="F37" s="10"/>
    </row>
    <row r="38" spans="1:6" x14ac:dyDescent="0.25">
      <c r="A38" s="259"/>
      <c r="B38" s="259"/>
      <c r="C38" s="10"/>
      <c r="D38" s="10"/>
      <c r="E38" s="10"/>
      <c r="F38" s="219"/>
    </row>
    <row r="39" spans="1:6" x14ac:dyDescent="0.25">
      <c r="A39" s="259"/>
      <c r="B39" s="259"/>
      <c r="C39" s="10"/>
      <c r="D39" s="10"/>
      <c r="E39" s="10"/>
      <c r="F39" s="219"/>
    </row>
    <row r="40" spans="1:6" x14ac:dyDescent="0.25">
      <c r="A40" s="47" t="s">
        <v>97</v>
      </c>
      <c r="B40" s="48"/>
      <c r="C40" s="48"/>
      <c r="D40" s="48"/>
      <c r="E40" s="48"/>
      <c r="F40" s="49" t="s">
        <v>98</v>
      </c>
    </row>
    <row r="41" spans="1:6" x14ac:dyDescent="0.25">
      <c r="A41" s="47"/>
      <c r="B41" s="48"/>
      <c r="C41" s="48"/>
      <c r="D41" s="48"/>
      <c r="E41" s="48"/>
      <c r="F41" s="50"/>
    </row>
    <row r="42" spans="1:6" x14ac:dyDescent="0.25">
      <c r="A42" s="47" t="s">
        <v>99</v>
      </c>
      <c r="B42" s="48"/>
      <c r="C42" s="48"/>
      <c r="D42" s="48"/>
      <c r="E42" s="48"/>
      <c r="F42" s="51"/>
    </row>
    <row r="43" spans="1:6" x14ac:dyDescent="0.25">
      <c r="A43" s="52"/>
      <c r="B43" s="53"/>
      <c r="C43" s="53"/>
      <c r="D43" s="53"/>
      <c r="E43" s="53"/>
      <c r="F43" s="49" t="s">
        <v>100</v>
      </c>
    </row>
    <row r="44" spans="1:6" x14ac:dyDescent="0.25">
      <c r="A44" s="47" t="s">
        <v>2222</v>
      </c>
      <c r="B44" s="48"/>
      <c r="C44" s="48"/>
      <c r="D44" s="48"/>
      <c r="E44" s="48"/>
      <c r="F44" s="54"/>
    </row>
    <row r="45" spans="1:6" x14ac:dyDescent="0.25">
      <c r="A45" s="55"/>
      <c r="B45" s="56"/>
      <c r="C45" s="56"/>
      <c r="D45" s="56"/>
      <c r="E45" s="56"/>
      <c r="F45" s="51"/>
    </row>
    <row r="48" spans="1:6" x14ac:dyDescent="0.25">
      <c r="F48" s="15"/>
    </row>
    <row r="49" spans="6:6" x14ac:dyDescent="0.25">
      <c r="F49" s="23"/>
    </row>
    <row r="50" spans="6:6" x14ac:dyDescent="0.25">
      <c r="F50" s="23"/>
    </row>
    <row r="52" spans="6:6" x14ac:dyDescent="0.25">
      <c r="F52" s="23">
        <f>SUM(F48:F51)</f>
        <v>0</v>
      </c>
    </row>
  </sheetData>
  <mergeCells count="8">
    <mergeCell ref="A10:E10"/>
    <mergeCell ref="A11:E11"/>
    <mergeCell ref="A2:E2"/>
    <mergeCell ref="A3:E3"/>
    <mergeCell ref="A4:E4"/>
    <mergeCell ref="A5:E5"/>
    <mergeCell ref="A8:E8"/>
    <mergeCell ref="A9:E9"/>
  </mergeCells>
  <pageMargins left="0.7" right="0.7" top="0.75" bottom="0.75" header="0.3" footer="0.3"/>
  <pageSetup paperSize="9" scale="91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A9E62E-3EC3-452F-B55F-85130EE5D654}">
  <sheetPr>
    <pageSetUpPr fitToPage="1"/>
  </sheetPr>
  <dimension ref="A1:F62"/>
  <sheetViews>
    <sheetView topLeftCell="A4" workbookViewId="0">
      <selection activeCell="L59" sqref="L59"/>
    </sheetView>
  </sheetViews>
  <sheetFormatPr defaultRowHeight="15" x14ac:dyDescent="0.25"/>
  <cols>
    <col min="1" max="1" width="5.5703125" customWidth="1"/>
    <col min="2" max="2" width="6.85546875" customWidth="1"/>
    <col min="3" max="3" width="6.7109375" customWidth="1"/>
    <col min="4" max="4" width="9.5703125" customWidth="1"/>
    <col min="5" max="5" width="26" customWidth="1"/>
    <col min="6" max="6" width="41" customWidth="1"/>
    <col min="8" max="8" width="9.42578125" bestFit="1" customWidth="1"/>
  </cols>
  <sheetData>
    <row r="1" spans="1:6" x14ac:dyDescent="0.25">
      <c r="A1" s="25"/>
      <c r="B1" s="25"/>
      <c r="C1" s="25"/>
      <c r="D1" s="25"/>
      <c r="E1" s="25"/>
    </row>
    <row r="2" spans="1:6" x14ac:dyDescent="0.25">
      <c r="A2" s="368" t="s">
        <v>59</v>
      </c>
      <c r="B2" s="369"/>
      <c r="C2" s="369"/>
      <c r="D2" s="369"/>
      <c r="E2" s="370"/>
      <c r="F2" s="27" t="s">
        <v>60</v>
      </c>
    </row>
    <row r="3" spans="1:6" x14ac:dyDescent="0.25">
      <c r="A3" s="371" t="s">
        <v>61</v>
      </c>
      <c r="B3" s="372"/>
      <c r="C3" s="372"/>
      <c r="D3" s="372"/>
      <c r="E3" s="373"/>
      <c r="F3" s="28" t="s">
        <v>2223</v>
      </c>
    </row>
    <row r="4" spans="1:6" x14ac:dyDescent="0.25">
      <c r="A4" s="371" t="s">
        <v>63</v>
      </c>
      <c r="B4" s="372"/>
      <c r="C4" s="372"/>
      <c r="D4" s="372"/>
      <c r="E4" s="373"/>
      <c r="F4" s="29"/>
    </row>
    <row r="5" spans="1:6" x14ac:dyDescent="0.25">
      <c r="A5" s="371" t="s">
        <v>64</v>
      </c>
      <c r="B5" s="372"/>
      <c r="C5" s="372"/>
      <c r="D5" s="372"/>
      <c r="E5" s="373"/>
      <c r="F5" s="30" t="s">
        <v>65</v>
      </c>
    </row>
    <row r="6" spans="1:6" x14ac:dyDescent="0.25">
      <c r="A6" s="277"/>
      <c r="B6" s="277"/>
      <c r="C6" s="277"/>
      <c r="D6" s="277"/>
      <c r="E6" s="277"/>
      <c r="F6" s="32"/>
    </row>
    <row r="7" spans="1:6" x14ac:dyDescent="0.25">
      <c r="A7" s="32" t="s">
        <v>66</v>
      </c>
      <c r="B7" s="25"/>
      <c r="C7" s="25"/>
      <c r="D7" s="25"/>
      <c r="E7" s="25"/>
      <c r="F7" s="33" t="s">
        <v>23</v>
      </c>
    </row>
    <row r="8" spans="1:6" x14ac:dyDescent="0.25">
      <c r="A8" s="374"/>
      <c r="B8" s="375"/>
      <c r="C8" s="375"/>
      <c r="D8" s="375"/>
      <c r="E8" s="376"/>
      <c r="F8" s="34"/>
    </row>
    <row r="9" spans="1:6" x14ac:dyDescent="0.25">
      <c r="A9" s="377" t="s">
        <v>2215</v>
      </c>
      <c r="B9" s="378"/>
      <c r="C9" s="378"/>
      <c r="D9" s="378"/>
      <c r="E9" s="379"/>
      <c r="F9" s="35"/>
    </row>
    <row r="10" spans="1:6" x14ac:dyDescent="0.25">
      <c r="A10" s="362" t="s">
        <v>2209</v>
      </c>
      <c r="B10" s="363"/>
      <c r="C10" s="363"/>
      <c r="D10" s="363"/>
      <c r="E10" s="364"/>
      <c r="F10" s="35" t="s">
        <v>24</v>
      </c>
    </row>
    <row r="11" spans="1:6" x14ac:dyDescent="0.25">
      <c r="A11" s="365" t="s">
        <v>2211</v>
      </c>
      <c r="B11" s="366"/>
      <c r="C11" s="366"/>
      <c r="D11" s="366"/>
      <c r="E11" s="367"/>
      <c r="F11" s="36"/>
    </row>
    <row r="12" spans="1:6" x14ac:dyDescent="0.25">
      <c r="A12" s="37"/>
      <c r="B12" s="38"/>
      <c r="C12" s="38"/>
      <c r="D12" s="38"/>
      <c r="E12" s="38"/>
      <c r="F12" s="39"/>
    </row>
    <row r="13" spans="1:6" x14ac:dyDescent="0.25">
      <c r="A13" s="40" t="s">
        <v>8</v>
      </c>
      <c r="B13" s="40" t="s">
        <v>9</v>
      </c>
      <c r="C13" s="40" t="s">
        <v>70</v>
      </c>
      <c r="D13" s="40" t="s">
        <v>11</v>
      </c>
      <c r="E13" s="38" t="s">
        <v>12</v>
      </c>
      <c r="F13" s="41" t="s">
        <v>19</v>
      </c>
    </row>
    <row r="14" spans="1:6" x14ac:dyDescent="0.25">
      <c r="A14" s="259" t="s">
        <v>207</v>
      </c>
      <c r="B14" s="259">
        <v>1</v>
      </c>
      <c r="C14" s="10" t="s">
        <v>1448</v>
      </c>
      <c r="D14" s="10" t="s">
        <v>1453</v>
      </c>
      <c r="E14" s="10" t="s">
        <v>1454</v>
      </c>
      <c r="F14" s="10"/>
    </row>
    <row r="15" spans="1:6" x14ac:dyDescent="0.25">
      <c r="A15" s="259" t="s">
        <v>207</v>
      </c>
      <c r="B15" s="259">
        <v>1</v>
      </c>
      <c r="C15" s="10" t="s">
        <v>1448</v>
      </c>
      <c r="D15" s="10">
        <v>31161</v>
      </c>
      <c r="E15" s="10" t="s">
        <v>1458</v>
      </c>
      <c r="F15" s="10"/>
    </row>
    <row r="16" spans="1:6" s="44" customFormat="1" x14ac:dyDescent="0.25">
      <c r="A16" s="259" t="s">
        <v>207</v>
      </c>
      <c r="B16" s="259">
        <v>1</v>
      </c>
      <c r="C16" s="10" t="s">
        <v>1448</v>
      </c>
      <c r="D16" s="10" t="s">
        <v>1447</v>
      </c>
      <c r="E16" s="10" t="s">
        <v>1449</v>
      </c>
      <c r="F16" s="43"/>
    </row>
    <row r="17" spans="1:6" s="44" customFormat="1" x14ac:dyDescent="0.25">
      <c r="A17" s="259" t="s">
        <v>207</v>
      </c>
      <c r="B17" s="259">
        <v>2</v>
      </c>
      <c r="C17" s="10" t="s">
        <v>1448</v>
      </c>
      <c r="D17" s="10" t="s">
        <v>1459</v>
      </c>
      <c r="E17" s="10" t="s">
        <v>1460</v>
      </c>
      <c r="F17" s="43"/>
    </row>
    <row r="18" spans="1:6" s="44" customFormat="1" x14ac:dyDescent="0.25">
      <c r="A18" s="259" t="s">
        <v>207</v>
      </c>
      <c r="B18" s="259">
        <v>2</v>
      </c>
      <c r="C18" s="10" t="s">
        <v>1448</v>
      </c>
      <c r="D18" s="10" t="s">
        <v>1469</v>
      </c>
      <c r="E18" s="10" t="s">
        <v>1470</v>
      </c>
      <c r="F18" s="43"/>
    </row>
    <row r="19" spans="1:6" s="44" customFormat="1" x14ac:dyDescent="0.25">
      <c r="A19" s="259" t="s">
        <v>207</v>
      </c>
      <c r="B19" s="259">
        <v>2</v>
      </c>
      <c r="C19" s="10" t="s">
        <v>1448</v>
      </c>
      <c r="D19" s="10" t="s">
        <v>1467</v>
      </c>
      <c r="E19" s="10" t="s">
        <v>1468</v>
      </c>
      <c r="F19" s="43"/>
    </row>
    <row r="20" spans="1:6" s="44" customFormat="1" x14ac:dyDescent="0.25">
      <c r="A20" s="259" t="s">
        <v>207</v>
      </c>
      <c r="B20" s="259">
        <v>1</v>
      </c>
      <c r="C20" s="10" t="s">
        <v>1448</v>
      </c>
      <c r="D20" s="10" t="s">
        <v>1475</v>
      </c>
      <c r="E20" s="10" t="s">
        <v>1476</v>
      </c>
      <c r="F20" s="43"/>
    </row>
    <row r="21" spans="1:6" s="44" customFormat="1" x14ac:dyDescent="0.25">
      <c r="A21" s="259" t="s">
        <v>207</v>
      </c>
      <c r="B21" s="259">
        <v>1</v>
      </c>
      <c r="C21" s="10" t="s">
        <v>1448</v>
      </c>
      <c r="D21" s="10">
        <v>1682</v>
      </c>
      <c r="E21" s="10" t="s">
        <v>1478</v>
      </c>
      <c r="F21" s="43"/>
    </row>
    <row r="22" spans="1:6" s="44" customFormat="1" x14ac:dyDescent="0.25">
      <c r="A22" s="259" t="s">
        <v>207</v>
      </c>
      <c r="B22" s="259">
        <v>2</v>
      </c>
      <c r="C22" s="10" t="s">
        <v>1448</v>
      </c>
      <c r="D22" s="10">
        <v>1595</v>
      </c>
      <c r="E22" s="10" t="s">
        <v>1479</v>
      </c>
      <c r="F22" s="43"/>
    </row>
    <row r="23" spans="1:6" s="44" customFormat="1" x14ac:dyDescent="0.25">
      <c r="A23" s="259" t="s">
        <v>207</v>
      </c>
      <c r="B23" s="259">
        <v>1</v>
      </c>
      <c r="C23" s="10" t="s">
        <v>1448</v>
      </c>
      <c r="D23" s="10" t="s">
        <v>1481</v>
      </c>
      <c r="E23" s="10" t="s">
        <v>1482</v>
      </c>
      <c r="F23" s="43"/>
    </row>
    <row r="24" spans="1:6" x14ac:dyDescent="0.25">
      <c r="A24" s="259" t="s">
        <v>207</v>
      </c>
      <c r="B24" s="259">
        <v>1</v>
      </c>
      <c r="C24" s="10" t="s">
        <v>1448</v>
      </c>
      <c r="D24" s="10">
        <v>6812</v>
      </c>
      <c r="E24" s="10" t="s">
        <v>1483</v>
      </c>
      <c r="F24" s="10"/>
    </row>
    <row r="25" spans="1:6" x14ac:dyDescent="0.25">
      <c r="A25" s="259" t="s">
        <v>207</v>
      </c>
      <c r="B25" s="259">
        <v>1</v>
      </c>
      <c r="C25" s="10" t="s">
        <v>1448</v>
      </c>
      <c r="D25" s="10">
        <v>6817</v>
      </c>
      <c r="E25" s="10" t="s">
        <v>1451</v>
      </c>
      <c r="F25" s="10"/>
    </row>
    <row r="26" spans="1:6" s="44" customFormat="1" x14ac:dyDescent="0.25">
      <c r="A26" s="281" t="s">
        <v>77</v>
      </c>
      <c r="B26" s="282">
        <v>25</v>
      </c>
      <c r="C26" s="283" t="s">
        <v>1299</v>
      </c>
      <c r="D26" s="283"/>
      <c r="E26" s="283" t="s">
        <v>1300</v>
      </c>
      <c r="F26" s="43"/>
    </row>
    <row r="27" spans="1:6" s="44" customFormat="1" x14ac:dyDescent="0.25">
      <c r="A27" s="259" t="s">
        <v>207</v>
      </c>
      <c r="B27" s="259">
        <v>1</v>
      </c>
      <c r="C27" s="10" t="s">
        <v>1448</v>
      </c>
      <c r="D27" s="10" t="s">
        <v>1484</v>
      </c>
      <c r="E27" s="10" t="s">
        <v>1485</v>
      </c>
      <c r="F27" s="43"/>
    </row>
    <row r="28" spans="1:6" s="44" customFormat="1" x14ac:dyDescent="0.25">
      <c r="A28" s="259" t="s">
        <v>207</v>
      </c>
      <c r="B28" s="259">
        <v>1</v>
      </c>
      <c r="C28" s="10" t="s">
        <v>1448</v>
      </c>
      <c r="D28" s="10" t="s">
        <v>1511</v>
      </c>
      <c r="E28" s="10" t="s">
        <v>1512</v>
      </c>
      <c r="F28" s="43"/>
    </row>
    <row r="29" spans="1:6" s="44" customFormat="1" x14ac:dyDescent="0.25">
      <c r="A29" s="259" t="s">
        <v>207</v>
      </c>
      <c r="B29" s="259">
        <v>1</v>
      </c>
      <c r="C29" s="10" t="s">
        <v>1448</v>
      </c>
      <c r="D29" s="10">
        <v>30087015</v>
      </c>
      <c r="E29" s="10" t="s">
        <v>1509</v>
      </c>
      <c r="F29" s="43"/>
    </row>
    <row r="30" spans="1:6" s="44" customFormat="1" x14ac:dyDescent="0.25">
      <c r="A30" s="259" t="s">
        <v>207</v>
      </c>
      <c r="B30" s="259">
        <v>20</v>
      </c>
      <c r="C30" s="10" t="s">
        <v>1448</v>
      </c>
      <c r="D30" s="10">
        <v>30087101</v>
      </c>
      <c r="E30" s="10" t="s">
        <v>1452</v>
      </c>
      <c r="F30" s="43"/>
    </row>
    <row r="31" spans="1:6" s="44" customFormat="1" x14ac:dyDescent="0.25">
      <c r="A31" s="259" t="s">
        <v>207</v>
      </c>
      <c r="B31" s="259">
        <v>4</v>
      </c>
      <c r="C31" s="10" t="s">
        <v>1448</v>
      </c>
      <c r="D31" s="10">
        <v>30008012</v>
      </c>
      <c r="E31" s="10" t="s">
        <v>1455</v>
      </c>
      <c r="F31" s="43"/>
    </row>
    <row r="32" spans="1:6" s="44" customFormat="1" x14ac:dyDescent="0.25">
      <c r="A32" s="259" t="s">
        <v>207</v>
      </c>
      <c r="B32" s="259">
        <v>1</v>
      </c>
      <c r="C32" s="10" t="s">
        <v>1448</v>
      </c>
      <c r="D32" s="10" t="s">
        <v>1456</v>
      </c>
      <c r="E32" s="10" t="s">
        <v>1457</v>
      </c>
      <c r="F32" s="43"/>
    </row>
    <row r="33" spans="1:6" s="44" customFormat="1" x14ac:dyDescent="0.25">
      <c r="A33" s="259" t="s">
        <v>207</v>
      </c>
      <c r="B33" s="259">
        <v>1</v>
      </c>
      <c r="C33" s="10" t="s">
        <v>1448</v>
      </c>
      <c r="D33" s="10" t="s">
        <v>1463</v>
      </c>
      <c r="E33" s="10" t="s">
        <v>1464</v>
      </c>
      <c r="F33" s="43"/>
    </row>
    <row r="34" spans="1:6" s="44" customFormat="1" x14ac:dyDescent="0.25">
      <c r="A34" s="259" t="s">
        <v>207</v>
      </c>
      <c r="B34" s="259">
        <v>1</v>
      </c>
      <c r="C34" s="10" t="s">
        <v>1448</v>
      </c>
      <c r="D34" s="10" t="s">
        <v>1465</v>
      </c>
      <c r="E34" s="10" t="s">
        <v>1466</v>
      </c>
      <c r="F34" s="43"/>
    </row>
    <row r="35" spans="1:6" s="44" customFormat="1" x14ac:dyDescent="0.25">
      <c r="A35" s="259" t="s">
        <v>207</v>
      </c>
      <c r="B35" s="259">
        <v>6</v>
      </c>
      <c r="C35" s="10" t="s">
        <v>1448</v>
      </c>
      <c r="D35" s="10" t="s">
        <v>1461</v>
      </c>
      <c r="E35" s="10" t="s">
        <v>1462</v>
      </c>
      <c r="F35" s="43"/>
    </row>
    <row r="36" spans="1:6" s="44" customFormat="1" x14ac:dyDescent="0.25">
      <c r="A36" s="259" t="s">
        <v>207</v>
      </c>
      <c r="B36" s="259">
        <v>1</v>
      </c>
      <c r="C36" s="10" t="s">
        <v>1448</v>
      </c>
      <c r="D36" s="10">
        <v>30076004</v>
      </c>
      <c r="E36" s="10" t="s">
        <v>1477</v>
      </c>
      <c r="F36" s="43"/>
    </row>
    <row r="37" spans="1:6" x14ac:dyDescent="0.25">
      <c r="A37" s="259" t="s">
        <v>207</v>
      </c>
      <c r="B37" s="259">
        <v>1</v>
      </c>
      <c r="C37" s="10" t="s">
        <v>1448</v>
      </c>
      <c r="D37" s="10">
        <v>20022204</v>
      </c>
      <c r="E37" s="10" t="s">
        <v>1480</v>
      </c>
      <c r="F37" s="10"/>
    </row>
    <row r="38" spans="1:6" x14ac:dyDescent="0.25">
      <c r="A38" s="259" t="s">
        <v>207</v>
      </c>
      <c r="B38" s="259">
        <v>1</v>
      </c>
      <c r="C38" s="10" t="s">
        <v>1448</v>
      </c>
      <c r="D38" s="10" t="s">
        <v>1473</v>
      </c>
      <c r="E38" s="10" t="s">
        <v>1474</v>
      </c>
      <c r="F38" s="10"/>
    </row>
    <row r="39" spans="1:6" x14ac:dyDescent="0.25">
      <c r="A39" s="259" t="s">
        <v>207</v>
      </c>
      <c r="B39" s="259">
        <v>3</v>
      </c>
      <c r="C39" s="10" t="s">
        <v>1448</v>
      </c>
      <c r="D39" s="10" t="s">
        <v>1471</v>
      </c>
      <c r="E39" s="10" t="s">
        <v>1472</v>
      </c>
      <c r="F39" s="10"/>
    </row>
    <row r="40" spans="1:6" x14ac:dyDescent="0.25">
      <c r="A40" s="259" t="s">
        <v>207</v>
      </c>
      <c r="B40" s="259">
        <v>1</v>
      </c>
      <c r="C40" s="10"/>
      <c r="D40" s="10"/>
      <c r="E40" s="10" t="s">
        <v>1893</v>
      </c>
      <c r="F40" s="10"/>
    </row>
    <row r="41" spans="1:6" x14ac:dyDescent="0.25">
      <c r="A41" s="259" t="s">
        <v>207</v>
      </c>
      <c r="B41" s="259">
        <v>5</v>
      </c>
      <c r="C41" s="10"/>
      <c r="D41" s="10"/>
      <c r="E41" s="10" t="s">
        <v>1894</v>
      </c>
      <c r="F41" s="10"/>
    </row>
    <row r="42" spans="1:6" x14ac:dyDescent="0.25">
      <c r="A42" s="73" t="s">
        <v>77</v>
      </c>
      <c r="B42" s="10">
        <v>250</v>
      </c>
      <c r="C42" s="10"/>
      <c r="D42" s="10"/>
      <c r="E42" s="10" t="s">
        <v>1545</v>
      </c>
      <c r="F42" s="10"/>
    </row>
    <row r="43" spans="1:6" x14ac:dyDescent="0.25">
      <c r="A43" s="73" t="s">
        <v>77</v>
      </c>
      <c r="B43" s="10">
        <v>90</v>
      </c>
      <c r="C43" s="10"/>
      <c r="D43" s="10"/>
      <c r="E43" s="10" t="s">
        <v>1547</v>
      </c>
      <c r="F43" s="10"/>
    </row>
    <row r="44" spans="1:6" x14ac:dyDescent="0.25">
      <c r="A44" s="73" t="s">
        <v>77</v>
      </c>
      <c r="B44" s="10">
        <v>90</v>
      </c>
      <c r="C44" s="10"/>
      <c r="D44" s="205"/>
      <c r="E44" s="10" t="s">
        <v>1546</v>
      </c>
      <c r="F44" s="10"/>
    </row>
    <row r="45" spans="1:6" x14ac:dyDescent="0.25">
      <c r="A45" s="73" t="s">
        <v>77</v>
      </c>
      <c r="B45" s="10">
        <v>30</v>
      </c>
      <c r="C45" s="10"/>
      <c r="D45" s="205"/>
      <c r="E45" s="10" t="s">
        <v>1548</v>
      </c>
      <c r="F45" s="10"/>
    </row>
    <row r="46" spans="1:6" x14ac:dyDescent="0.25">
      <c r="A46" s="73" t="s">
        <v>77</v>
      </c>
      <c r="B46" s="10">
        <v>380</v>
      </c>
      <c r="C46" s="10"/>
      <c r="D46" s="10"/>
      <c r="E46" s="10" t="s">
        <v>1549</v>
      </c>
      <c r="F46" s="219"/>
    </row>
    <row r="47" spans="1:6" x14ac:dyDescent="0.25">
      <c r="A47" s="73" t="s">
        <v>77</v>
      </c>
      <c r="B47" s="10">
        <v>100</v>
      </c>
      <c r="C47" s="10"/>
      <c r="D47" s="283"/>
      <c r="E47" s="10" t="s">
        <v>1550</v>
      </c>
      <c r="F47" s="10"/>
    </row>
    <row r="48" spans="1:6" x14ac:dyDescent="0.25">
      <c r="A48" s="46"/>
      <c r="B48" s="46"/>
      <c r="C48" s="46"/>
      <c r="D48" s="46"/>
      <c r="E48" s="46"/>
      <c r="F48" s="70"/>
    </row>
    <row r="49" spans="1:6" x14ac:dyDescent="0.25">
      <c r="A49" s="46"/>
      <c r="B49" s="46"/>
      <c r="C49" s="46"/>
      <c r="D49" s="46"/>
      <c r="E49" s="46"/>
      <c r="F49" s="46"/>
    </row>
    <row r="50" spans="1:6" x14ac:dyDescent="0.25">
      <c r="A50" s="47" t="s">
        <v>97</v>
      </c>
      <c r="B50" s="48"/>
      <c r="C50" s="48"/>
      <c r="D50" s="48"/>
      <c r="E50" s="48"/>
      <c r="F50" s="49" t="s">
        <v>98</v>
      </c>
    </row>
    <row r="51" spans="1:6" x14ac:dyDescent="0.25">
      <c r="A51" s="47"/>
      <c r="B51" s="48"/>
      <c r="C51" s="48"/>
      <c r="D51" s="48"/>
      <c r="E51" s="48"/>
      <c r="F51" s="50"/>
    </row>
    <row r="52" spans="1:6" x14ac:dyDescent="0.25">
      <c r="A52" s="47" t="s">
        <v>99</v>
      </c>
      <c r="B52" s="48"/>
      <c r="C52" s="48"/>
      <c r="D52" s="48"/>
      <c r="E52" s="48"/>
      <c r="F52" s="51"/>
    </row>
    <row r="53" spans="1:6" x14ac:dyDescent="0.25">
      <c r="A53" s="52"/>
      <c r="B53" s="53"/>
      <c r="C53" s="53"/>
      <c r="D53" s="53"/>
      <c r="E53" s="53"/>
      <c r="F53" s="49" t="s">
        <v>100</v>
      </c>
    </row>
    <row r="54" spans="1:6" x14ac:dyDescent="0.25">
      <c r="A54" s="47" t="s">
        <v>2224</v>
      </c>
      <c r="B54" s="48"/>
      <c r="C54" s="48"/>
      <c r="D54" s="48"/>
      <c r="E54" s="48"/>
      <c r="F54" s="54"/>
    </row>
    <row r="55" spans="1:6" x14ac:dyDescent="0.25">
      <c r="A55" s="55"/>
      <c r="B55" s="56"/>
      <c r="C55" s="56"/>
      <c r="D55" s="56"/>
      <c r="E55" s="56"/>
      <c r="F55" s="51"/>
    </row>
    <row r="58" spans="1:6" x14ac:dyDescent="0.25">
      <c r="F58" s="15"/>
    </row>
    <row r="59" spans="1:6" x14ac:dyDescent="0.25">
      <c r="F59" s="23"/>
    </row>
    <row r="60" spans="1:6" x14ac:dyDescent="0.25">
      <c r="F60" s="23"/>
    </row>
    <row r="62" spans="1:6" x14ac:dyDescent="0.25">
      <c r="F62" s="23">
        <f>SUM(F58:F61)</f>
        <v>0</v>
      </c>
    </row>
  </sheetData>
  <mergeCells count="8">
    <mergeCell ref="A10:E10"/>
    <mergeCell ref="A11:E11"/>
    <mergeCell ref="A2:E2"/>
    <mergeCell ref="A3:E3"/>
    <mergeCell ref="A4:E4"/>
    <mergeCell ref="A5:E5"/>
    <mergeCell ref="A8:E8"/>
    <mergeCell ref="A9:E9"/>
  </mergeCells>
  <pageMargins left="0.7" right="0.7" top="0.75" bottom="0.75" header="0.3" footer="0.3"/>
  <pageSetup paperSize="9" scale="91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F3676D-AEFF-4C85-9E1F-37277345E71D}">
  <sheetPr>
    <pageSetUpPr fitToPage="1"/>
  </sheetPr>
  <dimension ref="A1:I132"/>
  <sheetViews>
    <sheetView workbookViewId="0">
      <selection activeCell="F13" sqref="F13"/>
    </sheetView>
  </sheetViews>
  <sheetFormatPr defaultRowHeight="15" x14ac:dyDescent="0.25"/>
  <cols>
    <col min="1" max="1" width="5.5703125" customWidth="1"/>
    <col min="2" max="2" width="6.85546875" customWidth="1"/>
    <col min="3" max="3" width="6.7109375" customWidth="1"/>
    <col min="4" max="4" width="5.7109375" customWidth="1"/>
    <col min="5" max="5" width="26" customWidth="1"/>
    <col min="6" max="6" width="41" customWidth="1"/>
    <col min="7" max="7" width="11.7109375" customWidth="1"/>
    <col min="8" max="8" width="9.42578125" bestFit="1" customWidth="1"/>
  </cols>
  <sheetData>
    <row r="1" spans="1:9" x14ac:dyDescent="0.25">
      <c r="A1" s="25"/>
      <c r="B1" s="25"/>
      <c r="C1" s="25"/>
      <c r="D1" s="25"/>
      <c r="E1" s="25"/>
    </row>
    <row r="2" spans="1:9" x14ac:dyDescent="0.25">
      <c r="A2" s="368" t="s">
        <v>59</v>
      </c>
      <c r="B2" s="369"/>
      <c r="C2" s="369"/>
      <c r="D2" s="369"/>
      <c r="E2" s="370"/>
      <c r="F2" s="27" t="s">
        <v>60</v>
      </c>
    </row>
    <row r="3" spans="1:9" x14ac:dyDescent="0.25">
      <c r="A3" s="371" t="s">
        <v>61</v>
      </c>
      <c r="B3" s="372"/>
      <c r="C3" s="372"/>
      <c r="D3" s="372"/>
      <c r="E3" s="373"/>
      <c r="F3" s="28" t="s">
        <v>1007</v>
      </c>
    </row>
    <row r="4" spans="1:9" x14ac:dyDescent="0.25">
      <c r="A4" s="371" t="s">
        <v>63</v>
      </c>
      <c r="B4" s="372"/>
      <c r="C4" s="372"/>
      <c r="D4" s="372"/>
      <c r="E4" s="373"/>
      <c r="F4" s="29"/>
    </row>
    <row r="5" spans="1:9" x14ac:dyDescent="0.25">
      <c r="A5" s="371" t="s">
        <v>64</v>
      </c>
      <c r="B5" s="372"/>
      <c r="C5" s="372"/>
      <c r="D5" s="372"/>
      <c r="E5" s="373"/>
      <c r="F5" s="30" t="s">
        <v>65</v>
      </c>
    </row>
    <row r="6" spans="1:9" x14ac:dyDescent="0.25">
      <c r="A6" s="150"/>
      <c r="B6" s="150"/>
      <c r="C6" s="150"/>
      <c r="D6" s="150"/>
      <c r="E6" s="150"/>
      <c r="F6" s="32"/>
    </row>
    <row r="7" spans="1:9" x14ac:dyDescent="0.25">
      <c r="A7" s="32" t="s">
        <v>66</v>
      </c>
      <c r="B7" s="25"/>
      <c r="C7" s="25"/>
      <c r="D7" s="25"/>
      <c r="E7" s="25"/>
      <c r="F7" s="33" t="s">
        <v>23</v>
      </c>
    </row>
    <row r="8" spans="1:9" x14ac:dyDescent="0.25">
      <c r="A8" s="374"/>
      <c r="B8" s="375"/>
      <c r="C8" s="375"/>
      <c r="D8" s="375"/>
      <c r="E8" s="376"/>
      <c r="F8" s="34"/>
    </row>
    <row r="9" spans="1:9" x14ac:dyDescent="0.25">
      <c r="A9" s="377" t="s">
        <v>1005</v>
      </c>
      <c r="B9" s="378"/>
      <c r="C9" s="378"/>
      <c r="D9" s="378"/>
      <c r="E9" s="379"/>
      <c r="F9" s="35" t="s">
        <v>1006</v>
      </c>
    </row>
    <row r="10" spans="1:9" x14ac:dyDescent="0.25">
      <c r="A10" s="362" t="s">
        <v>1009</v>
      </c>
      <c r="B10" s="363"/>
      <c r="C10" s="363"/>
      <c r="D10" s="363"/>
      <c r="E10" s="364"/>
      <c r="F10" s="35"/>
    </row>
    <row r="11" spans="1:9" x14ac:dyDescent="0.25">
      <c r="A11" s="365" t="s">
        <v>852</v>
      </c>
      <c r="B11" s="366"/>
      <c r="C11" s="366"/>
      <c r="D11" s="366"/>
      <c r="E11" s="367"/>
      <c r="F11" s="36"/>
    </row>
    <row r="12" spans="1:9" x14ac:dyDescent="0.25">
      <c r="A12" s="37"/>
      <c r="B12" s="38"/>
      <c r="C12" s="38"/>
      <c r="D12" s="38"/>
      <c r="E12" s="38"/>
      <c r="F12" s="39"/>
    </row>
    <row r="13" spans="1:9" x14ac:dyDescent="0.25">
      <c r="A13" s="40" t="s">
        <v>8</v>
      </c>
      <c r="B13" s="40" t="s">
        <v>9</v>
      </c>
      <c r="C13" s="40" t="s">
        <v>70</v>
      </c>
      <c r="D13" s="40" t="s">
        <v>11</v>
      </c>
      <c r="E13" s="38" t="s">
        <v>12</v>
      </c>
      <c r="F13" s="41" t="s">
        <v>19</v>
      </c>
    </row>
    <row r="14" spans="1:9" x14ac:dyDescent="0.25">
      <c r="A14" s="46" t="s">
        <v>207</v>
      </c>
      <c r="B14" s="46">
        <v>13</v>
      </c>
      <c r="C14" s="46">
        <v>14041</v>
      </c>
      <c r="D14" s="10"/>
      <c r="E14" s="46" t="s">
        <v>911</v>
      </c>
      <c r="F14" s="46"/>
      <c r="G14" s="46">
        <v>8.260667999999999</v>
      </c>
      <c r="H14">
        <v>0.52952999999999995</v>
      </c>
      <c r="I14">
        <v>6.8838899999999992</v>
      </c>
    </row>
    <row r="15" spans="1:9" x14ac:dyDescent="0.25">
      <c r="A15" s="10" t="s">
        <v>207</v>
      </c>
      <c r="B15" s="10">
        <v>9</v>
      </c>
      <c r="C15" s="10" t="s">
        <v>912</v>
      </c>
      <c r="D15" s="10"/>
      <c r="E15" s="10" t="s">
        <v>913</v>
      </c>
      <c r="F15" s="10"/>
      <c r="G15" s="10">
        <v>14.71284</v>
      </c>
      <c r="H15" s="23">
        <v>1.3623000000000001</v>
      </c>
      <c r="I15" s="23">
        <v>12.2607</v>
      </c>
    </row>
    <row r="16" spans="1:9" s="44" customFormat="1" x14ac:dyDescent="0.25">
      <c r="A16" s="10" t="s">
        <v>207</v>
      </c>
      <c r="B16" s="10">
        <v>4</v>
      </c>
      <c r="C16" s="10"/>
      <c r="D16" s="43"/>
      <c r="E16" s="10" t="s">
        <v>923</v>
      </c>
      <c r="F16" s="10"/>
      <c r="G16" s="43">
        <v>33.6</v>
      </c>
      <c r="H16" s="23">
        <v>7</v>
      </c>
      <c r="I16" s="23">
        <v>28</v>
      </c>
    </row>
    <row r="17" spans="1:9" s="44" customFormat="1" x14ac:dyDescent="0.25">
      <c r="A17" s="10" t="s">
        <v>207</v>
      </c>
      <c r="B17" s="10">
        <v>9</v>
      </c>
      <c r="C17" s="10"/>
      <c r="D17" s="43"/>
      <c r="E17" s="10" t="s">
        <v>914</v>
      </c>
      <c r="F17" s="10"/>
      <c r="G17" s="43">
        <v>16.2</v>
      </c>
      <c r="H17" s="23">
        <v>1.5</v>
      </c>
      <c r="I17" s="23">
        <v>13.5</v>
      </c>
    </row>
    <row r="18" spans="1:9" s="44" customFormat="1" x14ac:dyDescent="0.25">
      <c r="A18" s="10" t="s">
        <v>207</v>
      </c>
      <c r="B18" s="10">
        <v>1</v>
      </c>
      <c r="C18" s="10"/>
      <c r="D18" s="43"/>
      <c r="E18" s="10" t="s">
        <v>915</v>
      </c>
      <c r="F18" s="10"/>
      <c r="G18" s="43">
        <v>7.2</v>
      </c>
      <c r="H18" s="23">
        <v>6</v>
      </c>
      <c r="I18" s="23">
        <v>6</v>
      </c>
    </row>
    <row r="19" spans="1:9" s="44" customFormat="1" x14ac:dyDescent="0.25">
      <c r="A19" s="10" t="s">
        <v>207</v>
      </c>
      <c r="B19" s="10">
        <v>2</v>
      </c>
      <c r="C19" s="10"/>
      <c r="D19" s="43"/>
      <c r="E19" s="10" t="s">
        <v>916</v>
      </c>
      <c r="F19" s="10"/>
      <c r="G19" s="43">
        <v>4.8</v>
      </c>
      <c r="H19" s="23">
        <v>2</v>
      </c>
      <c r="I19" s="23">
        <v>4</v>
      </c>
    </row>
    <row r="20" spans="1:9" s="44" customFormat="1" x14ac:dyDescent="0.25">
      <c r="A20" s="10"/>
      <c r="B20" s="10"/>
      <c r="C20" s="10"/>
      <c r="D20" s="43"/>
      <c r="E20" s="10" t="s">
        <v>921</v>
      </c>
      <c r="F20" s="10"/>
      <c r="G20" s="43">
        <v>24</v>
      </c>
      <c r="H20" s="23"/>
      <c r="I20" s="23">
        <v>20</v>
      </c>
    </row>
    <row r="21" spans="1:9" s="44" customFormat="1" x14ac:dyDescent="0.25">
      <c r="A21" s="10" t="s">
        <v>207</v>
      </c>
      <c r="B21" s="10">
        <v>1</v>
      </c>
      <c r="C21" s="10"/>
      <c r="D21" s="43"/>
      <c r="E21" s="10" t="s">
        <v>917</v>
      </c>
      <c r="F21" s="10"/>
      <c r="G21" s="43">
        <v>15.6</v>
      </c>
      <c r="H21" s="23">
        <v>13</v>
      </c>
      <c r="I21" s="23">
        <v>13</v>
      </c>
    </row>
    <row r="22" spans="1:9" x14ac:dyDescent="0.25">
      <c r="A22" s="10" t="s">
        <v>207</v>
      </c>
      <c r="B22" s="10">
        <v>1</v>
      </c>
      <c r="C22" s="10"/>
      <c r="D22" s="10"/>
      <c r="E22" s="10" t="s">
        <v>922</v>
      </c>
      <c r="F22" s="10"/>
      <c r="G22" s="10">
        <v>18</v>
      </c>
      <c r="H22">
        <v>15</v>
      </c>
      <c r="I22">
        <v>15</v>
      </c>
    </row>
    <row r="23" spans="1:9" s="44" customFormat="1" x14ac:dyDescent="0.25">
      <c r="A23" s="17" t="s">
        <v>207</v>
      </c>
      <c r="B23" s="43">
        <v>2</v>
      </c>
      <c r="C23" s="43"/>
      <c r="D23" s="43"/>
      <c r="E23" s="43" t="s">
        <v>925</v>
      </c>
      <c r="F23" s="43"/>
      <c r="G23" s="43">
        <v>14.4</v>
      </c>
      <c r="H23" s="44">
        <v>6</v>
      </c>
      <c r="I23" s="23">
        <v>12</v>
      </c>
    </row>
    <row r="24" spans="1:9" s="44" customFormat="1" x14ac:dyDescent="0.25">
      <c r="A24" s="43"/>
      <c r="B24" s="43"/>
      <c r="C24" s="43"/>
      <c r="D24" s="43"/>
      <c r="E24" s="43"/>
      <c r="F24" s="17"/>
      <c r="H24" s="23"/>
    </row>
    <row r="25" spans="1:9" s="44" customFormat="1" x14ac:dyDescent="0.25">
      <c r="A25" s="43"/>
      <c r="B25" s="43"/>
      <c r="C25" s="43"/>
      <c r="D25" s="43"/>
      <c r="E25" s="43"/>
      <c r="F25" s="17"/>
      <c r="H25" s="23"/>
    </row>
    <row r="26" spans="1:9" s="44" customFormat="1" x14ac:dyDescent="0.25">
      <c r="A26" s="43"/>
      <c r="B26" s="43"/>
      <c r="C26" s="43"/>
      <c r="D26" s="43"/>
      <c r="E26" s="43"/>
      <c r="F26" s="17"/>
      <c r="H26" s="23"/>
    </row>
    <row r="27" spans="1:9" s="44" customFormat="1" x14ac:dyDescent="0.25">
      <c r="A27" s="43"/>
      <c r="B27" s="43"/>
      <c r="C27" s="43"/>
      <c r="D27" s="43"/>
      <c r="E27" s="43"/>
      <c r="F27" s="17"/>
      <c r="H27" s="23"/>
    </row>
    <row r="28" spans="1:9" s="44" customFormat="1" x14ac:dyDescent="0.25">
      <c r="A28" s="43"/>
      <c r="B28" s="43"/>
      <c r="C28" s="43"/>
      <c r="D28" s="43"/>
      <c r="E28" s="43"/>
      <c r="F28" s="43"/>
      <c r="H28" s="23"/>
    </row>
    <row r="29" spans="1:9" s="44" customFormat="1" x14ac:dyDescent="0.25">
      <c r="A29" s="43"/>
      <c r="B29" s="43"/>
      <c r="C29" s="43"/>
      <c r="D29" s="43"/>
      <c r="E29" s="43"/>
      <c r="F29" s="43"/>
      <c r="H29" s="23"/>
    </row>
    <row r="30" spans="1:9" s="44" customFormat="1" x14ac:dyDescent="0.25">
      <c r="A30" s="43"/>
      <c r="B30" s="43"/>
      <c r="C30" s="43"/>
      <c r="D30" s="43"/>
      <c r="E30" s="43"/>
      <c r="F30" s="43"/>
      <c r="H30" s="23"/>
    </row>
    <row r="31" spans="1:9" s="44" customFormat="1" x14ac:dyDescent="0.25">
      <c r="A31" s="43"/>
      <c r="B31" s="43"/>
      <c r="C31" s="43"/>
      <c r="D31" s="43"/>
      <c r="E31" s="43"/>
      <c r="F31" s="17"/>
      <c r="H31" s="23"/>
    </row>
    <row r="32" spans="1:9" s="44" customFormat="1" x14ac:dyDescent="0.25">
      <c r="A32" s="43"/>
      <c r="B32" s="43"/>
      <c r="C32" s="43"/>
      <c r="D32" s="43"/>
      <c r="E32" s="43"/>
      <c r="F32" s="17"/>
      <c r="H32" s="23"/>
    </row>
    <row r="33" spans="1:9" s="44" customFormat="1" x14ac:dyDescent="0.25">
      <c r="A33" s="43"/>
      <c r="B33" s="43"/>
      <c r="C33" s="43"/>
      <c r="D33" s="43"/>
      <c r="E33" s="21"/>
      <c r="F33" s="71"/>
    </row>
    <row r="34" spans="1:9" x14ac:dyDescent="0.25">
      <c r="A34" s="46"/>
      <c r="B34" s="46"/>
      <c r="C34" s="46"/>
      <c r="D34" s="46"/>
      <c r="E34" s="46"/>
      <c r="F34" s="72"/>
      <c r="H34" s="23"/>
    </row>
    <row r="35" spans="1:9" x14ac:dyDescent="0.25">
      <c r="A35" s="46"/>
      <c r="B35" s="46"/>
      <c r="C35" s="46"/>
      <c r="D35" s="46"/>
      <c r="E35" s="46"/>
      <c r="F35" s="70"/>
    </row>
    <row r="36" spans="1:9" x14ac:dyDescent="0.25">
      <c r="A36" s="46"/>
      <c r="B36" s="46"/>
      <c r="C36" s="46"/>
      <c r="D36" s="46"/>
      <c r="E36" s="46"/>
      <c r="F36" s="46"/>
    </row>
    <row r="37" spans="1:9" x14ac:dyDescent="0.25">
      <c r="A37" s="47" t="s">
        <v>97</v>
      </c>
      <c r="B37" s="48"/>
      <c r="C37" s="48"/>
      <c r="D37" s="48"/>
      <c r="E37" s="48"/>
      <c r="F37" s="49" t="s">
        <v>98</v>
      </c>
    </row>
    <row r="38" spans="1:9" x14ac:dyDescent="0.25">
      <c r="A38" s="47"/>
      <c r="B38" s="48"/>
      <c r="C38" s="48"/>
      <c r="D38" s="48"/>
      <c r="E38" s="48"/>
      <c r="F38" s="50"/>
    </row>
    <row r="39" spans="1:9" x14ac:dyDescent="0.25">
      <c r="A39" s="47" t="s">
        <v>99</v>
      </c>
      <c r="B39" s="48"/>
      <c r="C39" s="48"/>
      <c r="D39" s="48"/>
      <c r="E39" s="48"/>
      <c r="F39" s="51"/>
    </row>
    <row r="40" spans="1:9" x14ac:dyDescent="0.25">
      <c r="A40" s="52"/>
      <c r="B40" s="53"/>
      <c r="C40" s="53"/>
      <c r="D40" s="53"/>
      <c r="E40" s="53"/>
      <c r="F40" s="49" t="s">
        <v>100</v>
      </c>
    </row>
    <row r="41" spans="1:9" x14ac:dyDescent="0.25">
      <c r="A41" s="47" t="s">
        <v>1008</v>
      </c>
      <c r="B41" s="48"/>
      <c r="C41" s="48"/>
      <c r="D41" s="48"/>
      <c r="E41" s="48"/>
      <c r="F41" s="54"/>
    </row>
    <row r="42" spans="1:9" x14ac:dyDescent="0.25">
      <c r="A42" s="55"/>
      <c r="B42" s="56"/>
      <c r="C42" s="56"/>
      <c r="D42" s="56"/>
      <c r="E42" s="56"/>
      <c r="F42" s="51"/>
    </row>
    <row r="45" spans="1:9" x14ac:dyDescent="0.25">
      <c r="B45" t="s">
        <v>712</v>
      </c>
    </row>
    <row r="47" spans="1:9" x14ac:dyDescent="0.25">
      <c r="B47" s="140" t="s">
        <v>207</v>
      </c>
      <c r="C47" s="129">
        <v>1</v>
      </c>
      <c r="D47" s="129" t="s">
        <v>861</v>
      </c>
      <c r="E47" s="129" t="s">
        <v>862</v>
      </c>
      <c r="G47" s="74">
        <f t="shared" ref="G47:G66" si="0">I47+I47*$H$90</f>
        <v>3.3959999999999999</v>
      </c>
      <c r="H47" s="143">
        <v>2.83</v>
      </c>
      <c r="I47" s="15">
        <f t="shared" ref="I47:I82" si="1">H47*C47</f>
        <v>2.83</v>
      </c>
    </row>
    <row r="48" spans="1:9" x14ac:dyDescent="0.25">
      <c r="B48" s="140" t="s">
        <v>207</v>
      </c>
      <c r="C48" s="129">
        <v>1</v>
      </c>
      <c r="D48" s="129" t="s">
        <v>863</v>
      </c>
      <c r="E48" s="129" t="s">
        <v>864</v>
      </c>
      <c r="G48" s="74">
        <f t="shared" si="0"/>
        <v>12.168000000000001</v>
      </c>
      <c r="H48" s="143">
        <v>10.14</v>
      </c>
      <c r="I48" s="15">
        <f t="shared" si="1"/>
        <v>10.14</v>
      </c>
    </row>
    <row r="49" spans="2:9" x14ac:dyDescent="0.25">
      <c r="B49" s="140" t="s">
        <v>207</v>
      </c>
      <c r="C49" s="129">
        <v>1</v>
      </c>
      <c r="D49" s="129" t="s">
        <v>865</v>
      </c>
      <c r="E49" s="129" t="s">
        <v>866</v>
      </c>
      <c r="G49" s="74">
        <f t="shared" si="0"/>
        <v>2.3879999999999999</v>
      </c>
      <c r="H49" s="143">
        <v>1.99</v>
      </c>
      <c r="I49" s="15">
        <f t="shared" si="1"/>
        <v>1.99</v>
      </c>
    </row>
    <row r="50" spans="2:9" x14ac:dyDescent="0.25">
      <c r="B50" s="140" t="s">
        <v>207</v>
      </c>
      <c r="C50" s="129">
        <v>1</v>
      </c>
      <c r="D50" s="129" t="s">
        <v>867</v>
      </c>
      <c r="E50" s="129" t="s">
        <v>868</v>
      </c>
      <c r="G50" s="74">
        <f t="shared" si="0"/>
        <v>4.4160000000000004</v>
      </c>
      <c r="H50" s="143">
        <v>3.68</v>
      </c>
      <c r="I50" s="15">
        <f t="shared" si="1"/>
        <v>3.68</v>
      </c>
    </row>
    <row r="51" spans="2:9" x14ac:dyDescent="0.25">
      <c r="B51" s="140" t="s">
        <v>207</v>
      </c>
      <c r="C51" s="129">
        <v>1</v>
      </c>
      <c r="D51" s="129" t="s">
        <v>869</v>
      </c>
      <c r="E51" s="129" t="s">
        <v>870</v>
      </c>
      <c r="G51" s="74">
        <f t="shared" si="0"/>
        <v>8.9160000000000004</v>
      </c>
      <c r="H51" s="143">
        <v>7.43</v>
      </c>
      <c r="I51" s="15">
        <f t="shared" si="1"/>
        <v>7.43</v>
      </c>
    </row>
    <row r="52" spans="2:9" x14ac:dyDescent="0.25">
      <c r="B52" s="140" t="s">
        <v>207</v>
      </c>
      <c r="C52" s="129">
        <v>2</v>
      </c>
      <c r="D52" s="129" t="s">
        <v>871</v>
      </c>
      <c r="E52" s="129" t="s">
        <v>872</v>
      </c>
      <c r="G52" s="74">
        <f t="shared" si="0"/>
        <v>5.1360000000000001</v>
      </c>
      <c r="H52" s="143">
        <v>2.14</v>
      </c>
      <c r="I52" s="15">
        <f t="shared" si="1"/>
        <v>4.28</v>
      </c>
    </row>
    <row r="53" spans="2:9" x14ac:dyDescent="0.25">
      <c r="B53" s="140" t="s">
        <v>207</v>
      </c>
      <c r="C53" s="129">
        <v>4</v>
      </c>
      <c r="D53" s="129" t="s">
        <v>873</v>
      </c>
      <c r="E53" s="129" t="s">
        <v>874</v>
      </c>
      <c r="G53" s="74">
        <f t="shared" si="0"/>
        <v>8.016</v>
      </c>
      <c r="H53" s="143">
        <v>1.67</v>
      </c>
      <c r="I53" s="15">
        <f t="shared" si="1"/>
        <v>6.68</v>
      </c>
    </row>
    <row r="54" spans="2:9" x14ac:dyDescent="0.25">
      <c r="B54" s="140" t="s">
        <v>207</v>
      </c>
      <c r="C54" s="129">
        <v>5</v>
      </c>
      <c r="D54" s="129" t="s">
        <v>875</v>
      </c>
      <c r="E54" s="129" t="s">
        <v>876</v>
      </c>
      <c r="G54" s="74">
        <f t="shared" si="0"/>
        <v>36</v>
      </c>
      <c r="H54" s="143">
        <v>6</v>
      </c>
      <c r="I54" s="15">
        <f t="shared" si="1"/>
        <v>30</v>
      </c>
    </row>
    <row r="55" spans="2:9" x14ac:dyDescent="0.25">
      <c r="B55" s="140" t="s">
        <v>207</v>
      </c>
      <c r="C55" s="129">
        <v>10</v>
      </c>
      <c r="D55" s="129" t="s">
        <v>877</v>
      </c>
      <c r="E55" s="129" t="s">
        <v>878</v>
      </c>
      <c r="G55" s="74">
        <f t="shared" si="0"/>
        <v>36.96</v>
      </c>
      <c r="H55" s="143">
        <v>3.08</v>
      </c>
      <c r="I55" s="15">
        <f t="shared" si="1"/>
        <v>30.8</v>
      </c>
    </row>
    <row r="56" spans="2:9" x14ac:dyDescent="0.25">
      <c r="B56" s="140" t="s">
        <v>207</v>
      </c>
      <c r="C56" s="129">
        <v>6</v>
      </c>
      <c r="D56" s="129" t="s">
        <v>879</v>
      </c>
      <c r="E56" s="129" t="s">
        <v>880</v>
      </c>
      <c r="G56" s="74">
        <f t="shared" si="0"/>
        <v>15.840000000000002</v>
      </c>
      <c r="H56" s="143">
        <v>2.2000000000000002</v>
      </c>
      <c r="I56" s="15">
        <f t="shared" si="1"/>
        <v>13.200000000000001</v>
      </c>
    </row>
    <row r="57" spans="2:9" x14ac:dyDescent="0.25">
      <c r="B57" s="140" t="s">
        <v>207</v>
      </c>
      <c r="C57" s="129">
        <v>2</v>
      </c>
      <c r="D57" s="129" t="s">
        <v>881</v>
      </c>
      <c r="E57" s="129" t="s">
        <v>882</v>
      </c>
      <c r="G57" s="74">
        <f t="shared" si="0"/>
        <v>6.6479999999999997</v>
      </c>
      <c r="H57" s="143">
        <v>2.77</v>
      </c>
      <c r="I57" s="15">
        <f t="shared" si="1"/>
        <v>5.54</v>
      </c>
    </row>
    <row r="58" spans="2:9" x14ac:dyDescent="0.25">
      <c r="B58" s="140" t="s">
        <v>207</v>
      </c>
      <c r="C58" s="129">
        <v>2</v>
      </c>
      <c r="D58" s="129" t="s">
        <v>883</v>
      </c>
      <c r="E58" s="129" t="s">
        <v>884</v>
      </c>
      <c r="G58" s="74">
        <f t="shared" si="0"/>
        <v>3.6240000000000001</v>
      </c>
      <c r="H58" s="143">
        <v>1.51</v>
      </c>
      <c r="I58" s="15">
        <f t="shared" si="1"/>
        <v>3.02</v>
      </c>
    </row>
    <row r="59" spans="2:9" x14ac:dyDescent="0.25">
      <c r="B59" s="140" t="s">
        <v>207</v>
      </c>
      <c r="C59" s="129">
        <v>2</v>
      </c>
      <c r="D59" s="129" t="s">
        <v>885</v>
      </c>
      <c r="E59" s="129" t="s">
        <v>886</v>
      </c>
      <c r="G59" s="74">
        <f t="shared" si="0"/>
        <v>2.2320000000000002</v>
      </c>
      <c r="H59" s="143">
        <v>0.93</v>
      </c>
      <c r="I59" s="15">
        <f t="shared" si="1"/>
        <v>1.86</v>
      </c>
    </row>
    <row r="60" spans="2:9" x14ac:dyDescent="0.25">
      <c r="B60" s="140" t="s">
        <v>207</v>
      </c>
      <c r="C60" s="129">
        <v>9</v>
      </c>
      <c r="D60" s="129" t="s">
        <v>887</v>
      </c>
      <c r="E60" s="129" t="s">
        <v>888</v>
      </c>
      <c r="G60" s="74">
        <f t="shared" si="0"/>
        <v>16.308</v>
      </c>
      <c r="H60" s="143">
        <v>1.51</v>
      </c>
      <c r="I60" s="15">
        <f t="shared" si="1"/>
        <v>13.59</v>
      </c>
    </row>
    <row r="61" spans="2:9" x14ac:dyDescent="0.25">
      <c r="B61" s="140" t="s">
        <v>207</v>
      </c>
      <c r="C61" s="129">
        <v>9</v>
      </c>
      <c r="D61" s="129" t="s">
        <v>889</v>
      </c>
      <c r="E61" s="129" t="s">
        <v>890</v>
      </c>
      <c r="G61" s="74">
        <f t="shared" si="0"/>
        <v>10.044</v>
      </c>
      <c r="H61" s="143">
        <v>0.93</v>
      </c>
      <c r="I61" s="15">
        <f t="shared" si="1"/>
        <v>8.370000000000001</v>
      </c>
    </row>
    <row r="62" spans="2:9" x14ac:dyDescent="0.25">
      <c r="B62" s="140" t="s">
        <v>207</v>
      </c>
      <c r="C62" s="129">
        <v>1</v>
      </c>
      <c r="D62" s="129" t="s">
        <v>891</v>
      </c>
      <c r="E62" s="129" t="s">
        <v>892</v>
      </c>
      <c r="G62" s="74">
        <f t="shared" si="0"/>
        <v>1.5572400000000002</v>
      </c>
      <c r="H62" s="143">
        <v>1.2977000000000001</v>
      </c>
      <c r="I62" s="15">
        <f t="shared" si="1"/>
        <v>1.2977000000000001</v>
      </c>
    </row>
    <row r="63" spans="2:9" x14ac:dyDescent="0.25">
      <c r="B63" s="140" t="s">
        <v>207</v>
      </c>
      <c r="C63" s="129">
        <v>1</v>
      </c>
      <c r="D63" s="129" t="s">
        <v>893</v>
      </c>
      <c r="E63" s="129" t="s">
        <v>894</v>
      </c>
      <c r="G63" s="74">
        <f t="shared" si="0"/>
        <v>15.864000000000001</v>
      </c>
      <c r="H63" s="143">
        <v>13.22</v>
      </c>
      <c r="I63" s="15">
        <f t="shared" si="1"/>
        <v>13.22</v>
      </c>
    </row>
    <row r="64" spans="2:9" x14ac:dyDescent="0.25">
      <c r="B64" s="140" t="s">
        <v>207</v>
      </c>
      <c r="C64" s="129">
        <v>1</v>
      </c>
      <c r="D64" s="129" t="s">
        <v>895</v>
      </c>
      <c r="E64" s="129" t="s">
        <v>896</v>
      </c>
      <c r="G64" s="74">
        <f t="shared" si="0"/>
        <v>51.972000000000001</v>
      </c>
      <c r="H64" s="143">
        <v>43.31</v>
      </c>
      <c r="I64" s="15">
        <f t="shared" si="1"/>
        <v>43.31</v>
      </c>
    </row>
    <row r="65" spans="2:9" x14ac:dyDescent="0.25">
      <c r="B65" s="140" t="s">
        <v>207</v>
      </c>
      <c r="C65" s="129">
        <v>2</v>
      </c>
      <c r="D65" s="129" t="s">
        <v>897</v>
      </c>
      <c r="E65" s="129" t="s">
        <v>898</v>
      </c>
      <c r="G65" s="74">
        <f t="shared" si="0"/>
        <v>16.8</v>
      </c>
      <c r="H65" s="143">
        <v>7</v>
      </c>
      <c r="I65" s="15">
        <f t="shared" si="1"/>
        <v>14</v>
      </c>
    </row>
    <row r="66" spans="2:9" x14ac:dyDescent="0.25">
      <c r="B66" s="140" t="s">
        <v>207</v>
      </c>
      <c r="C66" s="129">
        <v>1</v>
      </c>
      <c r="D66" s="129" t="s">
        <v>899</v>
      </c>
      <c r="E66" s="129" t="s">
        <v>900</v>
      </c>
      <c r="G66" s="74">
        <f t="shared" si="0"/>
        <v>8.4</v>
      </c>
      <c r="H66" s="143">
        <v>7</v>
      </c>
      <c r="I66" s="15">
        <f t="shared" si="1"/>
        <v>7</v>
      </c>
    </row>
    <row r="67" spans="2:9" x14ac:dyDescent="0.25">
      <c r="B67" s="140" t="s">
        <v>207</v>
      </c>
      <c r="C67" s="129">
        <v>1</v>
      </c>
      <c r="D67" s="129" t="s">
        <v>919</v>
      </c>
      <c r="E67" s="129" t="s">
        <v>920</v>
      </c>
      <c r="G67" s="74">
        <v>35</v>
      </c>
      <c r="H67" s="143">
        <v>21.36</v>
      </c>
      <c r="I67" s="15">
        <f t="shared" si="1"/>
        <v>21.36</v>
      </c>
    </row>
    <row r="68" spans="2:9" x14ac:dyDescent="0.25">
      <c r="B68" s="140" t="s">
        <v>207</v>
      </c>
      <c r="C68" s="129">
        <v>1</v>
      </c>
      <c r="D68" s="129"/>
      <c r="E68" s="129" t="s">
        <v>918</v>
      </c>
      <c r="G68" s="74">
        <v>35</v>
      </c>
      <c r="H68" s="143">
        <v>21</v>
      </c>
      <c r="I68" s="15">
        <f t="shared" si="1"/>
        <v>21</v>
      </c>
    </row>
    <row r="69" spans="2:9" x14ac:dyDescent="0.25">
      <c r="B69" s="140" t="s">
        <v>207</v>
      </c>
      <c r="C69" s="129">
        <v>1</v>
      </c>
      <c r="D69" s="129" t="s">
        <v>901</v>
      </c>
      <c r="E69" s="129" t="s">
        <v>902</v>
      </c>
      <c r="G69" s="74">
        <f t="shared" ref="G69:G87" si="2">I69+I69*$H$90</f>
        <v>13.56</v>
      </c>
      <c r="H69" s="143">
        <v>11.3</v>
      </c>
      <c r="I69" s="15">
        <f t="shared" si="1"/>
        <v>11.3</v>
      </c>
    </row>
    <row r="70" spans="2:9" x14ac:dyDescent="0.25">
      <c r="B70" s="140" t="s">
        <v>207</v>
      </c>
      <c r="C70" s="139">
        <v>1</v>
      </c>
      <c r="D70" t="s">
        <v>903</v>
      </c>
      <c r="E70" t="s">
        <v>904</v>
      </c>
      <c r="G70" s="74">
        <f t="shared" si="2"/>
        <v>5.8771320000000005</v>
      </c>
      <c r="H70">
        <v>4.8976100000000002</v>
      </c>
      <c r="I70" s="15">
        <f t="shared" si="1"/>
        <v>4.8976100000000002</v>
      </c>
    </row>
    <row r="71" spans="2:9" x14ac:dyDescent="0.25">
      <c r="B71" s="140" t="s">
        <v>207</v>
      </c>
      <c r="C71" s="139">
        <v>1</v>
      </c>
      <c r="D71" t="s">
        <v>905</v>
      </c>
      <c r="E71" t="s">
        <v>906</v>
      </c>
      <c r="G71" s="74">
        <f t="shared" si="2"/>
        <v>2.5475639999999999</v>
      </c>
      <c r="H71">
        <v>2.12297</v>
      </c>
      <c r="I71" s="15">
        <f t="shared" si="1"/>
        <v>2.12297</v>
      </c>
    </row>
    <row r="72" spans="2:9" x14ac:dyDescent="0.25">
      <c r="B72" s="140" t="s">
        <v>207</v>
      </c>
      <c r="C72" s="139">
        <v>1</v>
      </c>
      <c r="D72" t="s">
        <v>907</v>
      </c>
      <c r="E72" t="s">
        <v>908</v>
      </c>
      <c r="G72" s="74">
        <f t="shared" si="2"/>
        <v>13.8528</v>
      </c>
      <c r="H72">
        <v>11.544</v>
      </c>
      <c r="I72" s="15">
        <f t="shared" si="1"/>
        <v>11.544</v>
      </c>
    </row>
    <row r="73" spans="2:9" x14ac:dyDescent="0.25">
      <c r="B73" s="140" t="s">
        <v>207</v>
      </c>
      <c r="C73" s="139">
        <v>1</v>
      </c>
      <c r="D73">
        <v>2645</v>
      </c>
      <c r="E73" t="s">
        <v>909</v>
      </c>
      <c r="G73" s="74">
        <f t="shared" si="2"/>
        <v>0.900756</v>
      </c>
      <c r="H73">
        <v>0.75063000000000002</v>
      </c>
      <c r="I73" s="15">
        <f t="shared" si="1"/>
        <v>0.75063000000000002</v>
      </c>
    </row>
    <row r="74" spans="2:9" x14ac:dyDescent="0.25">
      <c r="B74" s="140" t="s">
        <v>207</v>
      </c>
      <c r="C74" s="139">
        <v>1</v>
      </c>
      <c r="D74">
        <v>2646</v>
      </c>
      <c r="E74" t="s">
        <v>910</v>
      </c>
      <c r="G74" s="74">
        <f t="shared" si="2"/>
        <v>1.1171760000000002</v>
      </c>
      <c r="H74">
        <v>0.93098000000000003</v>
      </c>
      <c r="I74" s="15">
        <f t="shared" si="1"/>
        <v>0.93098000000000003</v>
      </c>
    </row>
    <row r="75" spans="2:9" x14ac:dyDescent="0.25">
      <c r="B75" s="140" t="s">
        <v>207</v>
      </c>
      <c r="C75" s="139">
        <v>13</v>
      </c>
      <c r="D75">
        <v>14041</v>
      </c>
      <c r="E75" t="s">
        <v>911</v>
      </c>
      <c r="G75" s="74">
        <f t="shared" si="2"/>
        <v>8.260667999999999</v>
      </c>
      <c r="H75">
        <v>0.52952999999999995</v>
      </c>
      <c r="I75" s="15">
        <f t="shared" si="1"/>
        <v>6.8838899999999992</v>
      </c>
    </row>
    <row r="76" spans="2:9" x14ac:dyDescent="0.25">
      <c r="B76" s="140" t="s">
        <v>207</v>
      </c>
      <c r="C76" s="139">
        <v>9</v>
      </c>
      <c r="D76" t="s">
        <v>912</v>
      </c>
      <c r="E76" t="s">
        <v>913</v>
      </c>
      <c r="G76" s="74">
        <f t="shared" si="2"/>
        <v>14.71284</v>
      </c>
      <c r="H76">
        <v>1.3623000000000001</v>
      </c>
      <c r="I76" s="15">
        <f t="shared" si="1"/>
        <v>12.2607</v>
      </c>
    </row>
    <row r="77" spans="2:9" x14ac:dyDescent="0.25">
      <c r="B77" s="140" t="s">
        <v>207</v>
      </c>
      <c r="C77" s="139">
        <v>4</v>
      </c>
      <c r="E77" t="s">
        <v>923</v>
      </c>
      <c r="G77" s="74">
        <f t="shared" si="2"/>
        <v>33.6</v>
      </c>
      <c r="H77">
        <v>7</v>
      </c>
      <c r="I77" s="15">
        <f t="shared" si="1"/>
        <v>28</v>
      </c>
    </row>
    <row r="78" spans="2:9" x14ac:dyDescent="0.25">
      <c r="B78" s="144" t="s">
        <v>207</v>
      </c>
      <c r="C78" s="139">
        <v>9</v>
      </c>
      <c r="E78" t="s">
        <v>914</v>
      </c>
      <c r="G78" s="74">
        <f t="shared" si="2"/>
        <v>16.2</v>
      </c>
      <c r="H78">
        <v>1.5</v>
      </c>
      <c r="I78" s="15">
        <f t="shared" si="1"/>
        <v>13.5</v>
      </c>
    </row>
    <row r="79" spans="2:9" x14ac:dyDescent="0.25">
      <c r="B79" s="144" t="s">
        <v>207</v>
      </c>
      <c r="C79" s="139">
        <v>1</v>
      </c>
      <c r="E79" t="s">
        <v>915</v>
      </c>
      <c r="G79" s="74">
        <f t="shared" si="2"/>
        <v>7.2</v>
      </c>
      <c r="H79">
        <v>6</v>
      </c>
      <c r="I79" s="15">
        <f t="shared" si="1"/>
        <v>6</v>
      </c>
    </row>
    <row r="80" spans="2:9" x14ac:dyDescent="0.25">
      <c r="B80" s="144" t="s">
        <v>207</v>
      </c>
      <c r="C80" s="139">
        <v>2</v>
      </c>
      <c r="E80" t="s">
        <v>916</v>
      </c>
      <c r="G80" s="74">
        <f t="shared" si="2"/>
        <v>4.8</v>
      </c>
      <c r="H80">
        <v>2</v>
      </c>
      <c r="I80" s="15">
        <f t="shared" si="1"/>
        <v>4</v>
      </c>
    </row>
    <row r="81" spans="2:9" x14ac:dyDescent="0.25">
      <c r="B81" s="144" t="s">
        <v>403</v>
      </c>
      <c r="C81" s="139">
        <v>300</v>
      </c>
      <c r="E81" t="s">
        <v>841</v>
      </c>
      <c r="G81" s="74">
        <f t="shared" si="2"/>
        <v>39.6</v>
      </c>
      <c r="H81">
        <v>0.11</v>
      </c>
      <c r="I81" s="15">
        <f t="shared" si="1"/>
        <v>33</v>
      </c>
    </row>
    <row r="82" spans="2:9" x14ac:dyDescent="0.25">
      <c r="B82" s="144" t="s">
        <v>403</v>
      </c>
      <c r="C82" s="139">
        <v>150</v>
      </c>
      <c r="E82" t="s">
        <v>323</v>
      </c>
      <c r="G82" s="74">
        <f t="shared" si="2"/>
        <v>28.8</v>
      </c>
      <c r="H82">
        <v>0.16</v>
      </c>
      <c r="I82" s="15">
        <f t="shared" si="1"/>
        <v>24</v>
      </c>
    </row>
    <row r="83" spans="2:9" x14ac:dyDescent="0.25">
      <c r="B83" s="144"/>
      <c r="C83" s="139"/>
      <c r="E83" t="s">
        <v>921</v>
      </c>
      <c r="G83" s="74">
        <f t="shared" si="2"/>
        <v>24</v>
      </c>
      <c r="I83" s="15">
        <v>20</v>
      </c>
    </row>
    <row r="84" spans="2:9" x14ac:dyDescent="0.25">
      <c r="B84" s="144" t="s">
        <v>207</v>
      </c>
      <c r="C84" s="139">
        <v>1</v>
      </c>
      <c r="E84" t="s">
        <v>917</v>
      </c>
      <c r="G84" s="74">
        <f t="shared" si="2"/>
        <v>15.6</v>
      </c>
      <c r="H84">
        <v>13</v>
      </c>
      <c r="I84" s="15">
        <f>H84*C84</f>
        <v>13</v>
      </c>
    </row>
    <row r="85" spans="2:9" x14ac:dyDescent="0.25">
      <c r="B85" s="144" t="s">
        <v>403</v>
      </c>
      <c r="C85" s="139">
        <v>60</v>
      </c>
      <c r="E85" t="s">
        <v>310</v>
      </c>
      <c r="G85" s="74">
        <f t="shared" si="2"/>
        <v>36</v>
      </c>
      <c r="H85">
        <v>0.5</v>
      </c>
      <c r="I85" s="15">
        <f>H85*C85</f>
        <v>30</v>
      </c>
    </row>
    <row r="86" spans="2:9" x14ac:dyDescent="0.25">
      <c r="B86" s="144" t="s">
        <v>207</v>
      </c>
      <c r="C86" s="139">
        <v>1</v>
      </c>
      <c r="E86" t="s">
        <v>922</v>
      </c>
      <c r="G86" s="74">
        <f t="shared" si="2"/>
        <v>18</v>
      </c>
      <c r="H86">
        <v>15</v>
      </c>
      <c r="I86" s="15">
        <f>H86*C86</f>
        <v>15</v>
      </c>
    </row>
    <row r="87" spans="2:9" x14ac:dyDescent="0.25">
      <c r="B87" s="144" t="s">
        <v>207</v>
      </c>
      <c r="C87" s="139">
        <v>2</v>
      </c>
      <c r="E87" t="s">
        <v>925</v>
      </c>
      <c r="G87" s="147">
        <f t="shared" si="2"/>
        <v>14.4</v>
      </c>
      <c r="H87">
        <v>6</v>
      </c>
      <c r="I87" s="15">
        <f>H87*C87</f>
        <v>12</v>
      </c>
    </row>
    <row r="89" spans="2:9" x14ac:dyDescent="0.25">
      <c r="E89" t="s">
        <v>46</v>
      </c>
      <c r="G89" s="74">
        <f>SUM(G47:G88)</f>
        <v>635.71417600000007</v>
      </c>
      <c r="I89" s="23">
        <f>SUM(I47:I87)</f>
        <v>513.78847999999994</v>
      </c>
    </row>
    <row r="90" spans="2:9" x14ac:dyDescent="0.25">
      <c r="H90" s="18">
        <v>0.2</v>
      </c>
      <c r="I90" s="74">
        <f>I89+I89*H90</f>
        <v>616.54617599999995</v>
      </c>
    </row>
    <row r="92" spans="2:9" x14ac:dyDescent="0.25">
      <c r="E92" t="s">
        <v>944</v>
      </c>
      <c r="G92" s="15">
        <v>150</v>
      </c>
    </row>
    <row r="95" spans="2:9" x14ac:dyDescent="0.25">
      <c r="D95" t="s">
        <v>694</v>
      </c>
    </row>
    <row r="97" spans="4:9" x14ac:dyDescent="0.25">
      <c r="D97" t="s">
        <v>598</v>
      </c>
      <c r="E97" t="s">
        <v>926</v>
      </c>
      <c r="F97">
        <v>1</v>
      </c>
    </row>
    <row r="98" spans="4:9" x14ac:dyDescent="0.25">
      <c r="D98" t="s">
        <v>681</v>
      </c>
      <c r="E98" t="s">
        <v>709</v>
      </c>
      <c r="F98">
        <v>12</v>
      </c>
    </row>
    <row r="99" spans="4:9" x14ac:dyDescent="0.25">
      <c r="D99" t="s">
        <v>816</v>
      </c>
      <c r="E99" t="s">
        <v>928</v>
      </c>
      <c r="F99">
        <v>12</v>
      </c>
    </row>
    <row r="100" spans="4:9" x14ac:dyDescent="0.25">
      <c r="D100" t="s">
        <v>651</v>
      </c>
      <c r="E100" t="s">
        <v>927</v>
      </c>
      <c r="F100">
        <v>5</v>
      </c>
    </row>
    <row r="101" spans="4:9" x14ac:dyDescent="0.25">
      <c r="D101" t="s">
        <v>819</v>
      </c>
      <c r="E101" t="s">
        <v>927</v>
      </c>
      <c r="F101">
        <v>4</v>
      </c>
    </row>
    <row r="102" spans="4:9" x14ac:dyDescent="0.25">
      <c r="D102" t="s">
        <v>376</v>
      </c>
      <c r="E102" t="s">
        <v>929</v>
      </c>
      <c r="F102" s="8">
        <v>2</v>
      </c>
    </row>
    <row r="104" spans="4:9" x14ac:dyDescent="0.25">
      <c r="E104" s="110" t="s">
        <v>930</v>
      </c>
      <c r="F104">
        <f>SUM(F97:F103)</f>
        <v>36</v>
      </c>
      <c r="G104" s="15">
        <f>(36*23)</f>
        <v>828</v>
      </c>
    </row>
    <row r="105" spans="4:9" x14ac:dyDescent="0.25">
      <c r="G105" s="8"/>
    </row>
    <row r="107" spans="4:9" x14ac:dyDescent="0.25">
      <c r="E107" s="110" t="s">
        <v>931</v>
      </c>
      <c r="G107" s="74">
        <f>SUM(G89:G104)</f>
        <v>1613.714176</v>
      </c>
      <c r="I107" s="23"/>
    </row>
    <row r="114" spans="5:8" x14ac:dyDescent="0.25">
      <c r="E114" s="131" t="s">
        <v>943</v>
      </c>
    </row>
    <row r="116" spans="5:8" x14ac:dyDescent="0.25">
      <c r="E116" t="s">
        <v>162</v>
      </c>
    </row>
    <row r="117" spans="5:8" x14ac:dyDescent="0.25">
      <c r="E117" t="s">
        <v>932</v>
      </c>
      <c r="F117" s="145" t="s">
        <v>933</v>
      </c>
      <c r="G117" s="146">
        <f t="shared" ref="G117:G124" si="3">H117+H117*$H$126</f>
        <v>16.5</v>
      </c>
      <c r="H117" s="15">
        <v>15</v>
      </c>
    </row>
    <row r="118" spans="5:8" x14ac:dyDescent="0.25">
      <c r="E118" t="s">
        <v>934</v>
      </c>
      <c r="F118" s="145">
        <v>2</v>
      </c>
      <c r="G118" s="146">
        <f t="shared" si="3"/>
        <v>1.65</v>
      </c>
      <c r="H118" s="15">
        <v>1.5</v>
      </c>
    </row>
    <row r="119" spans="5:8" x14ac:dyDescent="0.25">
      <c r="E119" t="s">
        <v>936</v>
      </c>
      <c r="F119" s="145">
        <v>1</v>
      </c>
      <c r="G119" s="146">
        <f t="shared" si="3"/>
        <v>181.5</v>
      </c>
      <c r="H119" s="15">
        <v>165</v>
      </c>
    </row>
    <row r="120" spans="5:8" x14ac:dyDescent="0.25">
      <c r="E120" t="s">
        <v>937</v>
      </c>
      <c r="F120" s="145">
        <v>1</v>
      </c>
      <c r="G120" s="146">
        <f t="shared" si="3"/>
        <v>83.6</v>
      </c>
      <c r="H120" s="15">
        <v>76</v>
      </c>
    </row>
    <row r="121" spans="5:8" x14ac:dyDescent="0.25">
      <c r="E121" t="s">
        <v>938</v>
      </c>
      <c r="F121" s="145">
        <v>1</v>
      </c>
      <c r="G121" s="146">
        <f t="shared" si="3"/>
        <v>2.31</v>
      </c>
      <c r="H121" s="15">
        <v>2.1</v>
      </c>
    </row>
    <row r="122" spans="5:8" x14ac:dyDescent="0.25">
      <c r="E122" t="s">
        <v>939</v>
      </c>
      <c r="F122" s="145">
        <v>2</v>
      </c>
      <c r="G122" s="146">
        <f t="shared" si="3"/>
        <v>4.4000000000000004</v>
      </c>
      <c r="H122" s="15">
        <v>4</v>
      </c>
    </row>
    <row r="123" spans="5:8" x14ac:dyDescent="0.25">
      <c r="E123" t="s">
        <v>940</v>
      </c>
      <c r="F123" s="145">
        <v>1</v>
      </c>
      <c r="G123" s="146">
        <f t="shared" si="3"/>
        <v>7.7</v>
      </c>
      <c r="H123" s="15">
        <v>7</v>
      </c>
    </row>
    <row r="124" spans="5:8" x14ac:dyDescent="0.25">
      <c r="E124" t="s">
        <v>935</v>
      </c>
      <c r="F124" s="145">
        <v>1</v>
      </c>
      <c r="G124" s="147">
        <f t="shared" si="3"/>
        <v>38.5</v>
      </c>
      <c r="H124" s="76">
        <v>35</v>
      </c>
    </row>
    <row r="125" spans="5:8" x14ac:dyDescent="0.25">
      <c r="H125" s="23">
        <f>SUM(H117:H124)</f>
        <v>305.60000000000002</v>
      </c>
    </row>
    <row r="126" spans="5:8" x14ac:dyDescent="0.25">
      <c r="E126" s="110" t="s">
        <v>46</v>
      </c>
      <c r="G126" s="15">
        <f>SUM(G117:G125)</f>
        <v>336.15999999999997</v>
      </c>
      <c r="H126" s="18">
        <v>0.1</v>
      </c>
    </row>
    <row r="127" spans="5:8" x14ac:dyDescent="0.25">
      <c r="E127" t="s">
        <v>924</v>
      </c>
      <c r="H127" s="74">
        <f>H125+H125*H126</f>
        <v>336.16</v>
      </c>
    </row>
    <row r="128" spans="5:8" x14ac:dyDescent="0.25">
      <c r="E128" s="110" t="s">
        <v>941</v>
      </c>
      <c r="F128">
        <v>3</v>
      </c>
    </row>
    <row r="129" spans="5:7" x14ac:dyDescent="0.25">
      <c r="E129" s="110" t="s">
        <v>942</v>
      </c>
      <c r="F129" s="8">
        <v>1.5</v>
      </c>
    </row>
    <row r="130" spans="5:7" x14ac:dyDescent="0.25">
      <c r="E130" s="110" t="s">
        <v>386</v>
      </c>
      <c r="F130">
        <f>SUM(F128:F129)</f>
        <v>4.5</v>
      </c>
      <c r="G130" s="76">
        <f>F130*23</f>
        <v>103.5</v>
      </c>
    </row>
    <row r="132" spans="5:7" x14ac:dyDescent="0.25">
      <c r="E132" s="110" t="s">
        <v>176</v>
      </c>
      <c r="G132" s="23">
        <f>SUM(G126:G130)</f>
        <v>439.65999999999997</v>
      </c>
    </row>
  </sheetData>
  <mergeCells count="8">
    <mergeCell ref="A10:E10"/>
    <mergeCell ref="A11:E11"/>
    <mergeCell ref="A2:E2"/>
    <mergeCell ref="A3:E3"/>
    <mergeCell ref="A4:E4"/>
    <mergeCell ref="A5:E5"/>
    <mergeCell ref="A8:E8"/>
    <mergeCell ref="A9:E9"/>
  </mergeCells>
  <pageMargins left="0.7" right="0.7" top="0.75" bottom="0.75" header="0.3" footer="0.3"/>
  <pageSetup paperSize="9" scale="95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465214-23B5-4070-82F8-FE6546D0E468}">
  <dimension ref="A1:I95"/>
  <sheetViews>
    <sheetView workbookViewId="0">
      <selection activeCell="F52" sqref="F52"/>
    </sheetView>
  </sheetViews>
  <sheetFormatPr defaultRowHeight="15" x14ac:dyDescent="0.25"/>
  <cols>
    <col min="1" max="1" width="7.28515625" customWidth="1"/>
    <col min="2" max="2" width="6.85546875" customWidth="1"/>
    <col min="3" max="3" width="6.7109375" customWidth="1"/>
    <col min="4" max="4" width="8.5703125" customWidth="1"/>
    <col min="5" max="5" width="37.5703125" customWidth="1"/>
    <col min="6" max="6" width="16.28515625" customWidth="1"/>
    <col min="7" max="7" width="9.42578125" style="15" bestFit="1" customWidth="1"/>
    <col min="8" max="8" width="9.42578125" bestFit="1" customWidth="1"/>
  </cols>
  <sheetData>
    <row r="1" spans="1:8" x14ac:dyDescent="0.25">
      <c r="A1" s="25"/>
      <c r="B1" s="25"/>
      <c r="C1" s="25"/>
      <c r="D1" s="25"/>
      <c r="E1" s="25"/>
    </row>
    <row r="2" spans="1:8" x14ac:dyDescent="0.25">
      <c r="A2" s="368" t="s">
        <v>59</v>
      </c>
      <c r="B2" s="369"/>
      <c r="C2" s="369"/>
      <c r="D2" s="369"/>
      <c r="E2" s="370"/>
      <c r="F2" s="27" t="s">
        <v>60</v>
      </c>
    </row>
    <row r="3" spans="1:8" x14ac:dyDescent="0.25">
      <c r="A3" s="371" t="s">
        <v>61</v>
      </c>
      <c r="B3" s="372"/>
      <c r="C3" s="372"/>
      <c r="D3" s="372"/>
      <c r="E3" s="373"/>
      <c r="F3" s="28" t="s">
        <v>1011</v>
      </c>
    </row>
    <row r="4" spans="1:8" x14ac:dyDescent="0.25">
      <c r="A4" s="371" t="s">
        <v>63</v>
      </c>
      <c r="B4" s="372"/>
      <c r="C4" s="372"/>
      <c r="D4" s="372"/>
      <c r="E4" s="373"/>
      <c r="F4" s="29"/>
    </row>
    <row r="5" spans="1:8" x14ac:dyDescent="0.25">
      <c r="A5" s="371" t="s">
        <v>64</v>
      </c>
      <c r="B5" s="372"/>
      <c r="C5" s="372"/>
      <c r="D5" s="372"/>
      <c r="E5" s="373"/>
      <c r="F5" s="30" t="s">
        <v>65</v>
      </c>
    </row>
    <row r="6" spans="1:8" x14ac:dyDescent="0.25">
      <c r="A6" s="167"/>
      <c r="B6" s="167"/>
      <c r="C6" s="167"/>
      <c r="D6" s="167"/>
      <c r="E6" s="167"/>
      <c r="F6" s="32"/>
    </row>
    <row r="7" spans="1:8" x14ac:dyDescent="0.25">
      <c r="A7" s="32" t="s">
        <v>66</v>
      </c>
      <c r="B7" s="25"/>
      <c r="C7" s="25"/>
      <c r="D7" s="25"/>
      <c r="E7" s="25"/>
      <c r="F7" s="33" t="s">
        <v>23</v>
      </c>
    </row>
    <row r="8" spans="1:8" x14ac:dyDescent="0.25">
      <c r="A8" s="374"/>
      <c r="B8" s="375"/>
      <c r="C8" s="375"/>
      <c r="D8" s="375"/>
      <c r="E8" s="376"/>
      <c r="F8" s="34"/>
    </row>
    <row r="9" spans="1:8" x14ac:dyDescent="0.25">
      <c r="A9" s="377" t="s">
        <v>1013</v>
      </c>
      <c r="B9" s="378"/>
      <c r="C9" s="378"/>
      <c r="D9" s="378"/>
      <c r="E9" s="379"/>
      <c r="F9" s="35"/>
    </row>
    <row r="10" spans="1:8" x14ac:dyDescent="0.25">
      <c r="A10" s="362"/>
      <c r="B10" s="363"/>
      <c r="C10" s="363"/>
      <c r="D10" s="363"/>
      <c r="E10" s="364"/>
      <c r="F10" s="35"/>
    </row>
    <row r="11" spans="1:8" x14ac:dyDescent="0.25">
      <c r="A11" s="365"/>
      <c r="B11" s="366"/>
      <c r="C11" s="366"/>
      <c r="D11" s="366"/>
      <c r="E11" s="367"/>
      <c r="F11" s="36"/>
    </row>
    <row r="12" spans="1:8" x14ac:dyDescent="0.25">
      <c r="A12" s="37"/>
      <c r="B12" s="38"/>
      <c r="C12" s="38"/>
      <c r="D12" s="38"/>
      <c r="E12" s="38"/>
      <c r="F12" s="39"/>
    </row>
    <row r="13" spans="1:8" x14ac:dyDescent="0.25">
      <c r="A13" s="40" t="s">
        <v>8</v>
      </c>
      <c r="B13" s="40" t="s">
        <v>9</v>
      </c>
      <c r="C13" s="40" t="s">
        <v>70</v>
      </c>
      <c r="D13" s="40" t="s">
        <v>11</v>
      </c>
      <c r="E13" s="38" t="s">
        <v>12</v>
      </c>
      <c r="F13" s="41" t="s">
        <v>19</v>
      </c>
    </row>
    <row r="14" spans="1:8" x14ac:dyDescent="0.25">
      <c r="A14" s="46">
        <v>10</v>
      </c>
      <c r="B14" s="46"/>
      <c r="C14" s="46" t="s">
        <v>1014</v>
      </c>
      <c r="D14" s="10"/>
      <c r="E14" s="46" t="s">
        <v>1015</v>
      </c>
      <c r="F14" s="10"/>
      <c r="G14" s="15">
        <v>0.26029999999999998</v>
      </c>
    </row>
    <row r="15" spans="1:8" x14ac:dyDescent="0.25">
      <c r="A15" s="10">
        <v>1</v>
      </c>
      <c r="B15" s="10"/>
      <c r="C15" s="10" t="s">
        <v>1016</v>
      </c>
      <c r="D15" s="10"/>
      <c r="E15" s="10" t="s">
        <v>1017</v>
      </c>
      <c r="F15" s="10"/>
      <c r="G15" s="15">
        <v>200</v>
      </c>
      <c r="H15" s="23"/>
    </row>
    <row r="16" spans="1:8" s="44" customFormat="1" x14ac:dyDescent="0.25">
      <c r="A16" s="43">
        <v>1</v>
      </c>
      <c r="B16" s="10"/>
      <c r="C16" s="10" t="s">
        <v>1018</v>
      </c>
      <c r="D16" s="43"/>
      <c r="E16" s="10" t="s">
        <v>1019</v>
      </c>
      <c r="F16" s="43"/>
      <c r="G16" s="15">
        <v>65.03</v>
      </c>
      <c r="H16" s="23"/>
    </row>
    <row r="17" spans="1:8" s="44" customFormat="1" x14ac:dyDescent="0.25">
      <c r="A17" s="43">
        <v>4</v>
      </c>
      <c r="B17" s="10"/>
      <c r="C17" s="10" t="s">
        <v>1020</v>
      </c>
      <c r="D17" s="43"/>
      <c r="E17" s="10" t="s">
        <v>1021</v>
      </c>
      <c r="F17" s="43"/>
      <c r="G17" s="15">
        <v>22</v>
      </c>
      <c r="H17" s="23"/>
    </row>
    <row r="18" spans="1:8" s="44" customFormat="1" x14ac:dyDescent="0.25">
      <c r="A18" s="43"/>
      <c r="B18" s="10"/>
      <c r="C18" s="10"/>
      <c r="D18" s="43"/>
      <c r="E18" s="10"/>
      <c r="F18" s="43"/>
      <c r="G18" s="15"/>
      <c r="H18" s="23"/>
    </row>
    <row r="19" spans="1:8" s="44" customFormat="1" x14ac:dyDescent="0.25">
      <c r="A19" s="43"/>
      <c r="B19" s="10"/>
      <c r="C19" s="10"/>
      <c r="D19" s="43"/>
      <c r="E19" s="10"/>
      <c r="F19" s="43"/>
      <c r="G19" s="15"/>
      <c r="H19" s="23"/>
    </row>
    <row r="21" spans="1:8" s="44" customFormat="1" x14ac:dyDescent="0.25">
      <c r="A21" s="43">
        <v>2</v>
      </c>
      <c r="B21" s="10"/>
      <c r="C21" s="10" t="s">
        <v>1024</v>
      </c>
      <c r="D21" s="43"/>
      <c r="E21" s="10" t="s">
        <v>1025</v>
      </c>
      <c r="F21" s="43"/>
      <c r="G21" s="15">
        <v>35.01</v>
      </c>
      <c r="H21" s="23"/>
    </row>
    <row r="22" spans="1:8" s="44" customFormat="1" x14ac:dyDescent="0.25">
      <c r="A22" s="43">
        <v>1</v>
      </c>
      <c r="B22" s="10"/>
      <c r="C22" s="10" t="s">
        <v>1026</v>
      </c>
      <c r="D22" s="43"/>
      <c r="E22" s="10" t="s">
        <v>1027</v>
      </c>
      <c r="F22" s="43"/>
      <c r="G22" s="15">
        <v>32.82</v>
      </c>
      <c r="H22" s="23"/>
    </row>
    <row r="23" spans="1:8" s="44" customFormat="1" x14ac:dyDescent="0.25">
      <c r="A23" s="43">
        <v>1</v>
      </c>
      <c r="B23" s="43"/>
      <c r="C23" s="43" t="s">
        <v>1032</v>
      </c>
      <c r="D23" s="43"/>
      <c r="E23" s="43" t="s">
        <v>1033</v>
      </c>
      <c r="F23" s="43"/>
      <c r="G23" s="15">
        <v>49.8</v>
      </c>
      <c r="H23" s="23"/>
    </row>
    <row r="24" spans="1:8" x14ac:dyDescent="0.25">
      <c r="A24" s="10">
        <v>1</v>
      </c>
      <c r="B24" s="10"/>
      <c r="C24" s="10" t="s">
        <v>1028</v>
      </c>
      <c r="D24" s="10"/>
      <c r="E24" s="10" t="s">
        <v>1029</v>
      </c>
      <c r="F24" s="10"/>
      <c r="G24" s="15">
        <v>15.07</v>
      </c>
    </row>
    <row r="25" spans="1:8" s="44" customFormat="1" x14ac:dyDescent="0.25">
      <c r="A25" s="43">
        <v>2</v>
      </c>
      <c r="B25" s="43"/>
      <c r="C25" s="43" t="s">
        <v>1034</v>
      </c>
      <c r="D25" s="43"/>
      <c r="E25" s="43" t="s">
        <v>1035</v>
      </c>
      <c r="F25" s="43"/>
      <c r="G25" s="15">
        <v>6.56</v>
      </c>
      <c r="H25" s="23"/>
    </row>
    <row r="26" spans="1:8" x14ac:dyDescent="0.25">
      <c r="A26" s="10">
        <v>2</v>
      </c>
      <c r="B26" s="10"/>
      <c r="C26" s="10" t="s">
        <v>1030</v>
      </c>
      <c r="D26" s="10"/>
      <c r="E26" s="10" t="s">
        <v>1031</v>
      </c>
      <c r="F26" s="10"/>
      <c r="G26" s="15">
        <v>2.0299999999999998</v>
      </c>
    </row>
    <row r="28" spans="1:8" s="44" customFormat="1" x14ac:dyDescent="0.25">
      <c r="A28" s="43"/>
      <c r="B28" s="43"/>
      <c r="C28" s="43"/>
      <c r="D28" s="43"/>
      <c r="E28" s="43"/>
      <c r="F28" s="17"/>
      <c r="G28" s="15"/>
      <c r="H28" s="23"/>
    </row>
    <row r="29" spans="1:8" s="44" customFormat="1" x14ac:dyDescent="0.25">
      <c r="A29" s="43">
        <v>1</v>
      </c>
      <c r="B29" s="43" t="s">
        <v>13</v>
      </c>
      <c r="C29" s="43"/>
      <c r="D29" s="43"/>
      <c r="E29" s="43" t="s">
        <v>1051</v>
      </c>
      <c r="F29" s="17" t="s">
        <v>1049</v>
      </c>
      <c r="G29" s="15"/>
      <c r="H29" s="23"/>
    </row>
    <row r="30" spans="1:8" s="44" customFormat="1" x14ac:dyDescent="0.25">
      <c r="A30" s="43">
        <v>1</v>
      </c>
      <c r="B30" s="43" t="s">
        <v>13</v>
      </c>
      <c r="C30" s="43"/>
      <c r="D30" s="43"/>
      <c r="E30" s="43" t="s">
        <v>1057</v>
      </c>
      <c r="F30" s="17"/>
      <c r="G30" s="15"/>
      <c r="H30" s="23"/>
    </row>
    <row r="31" spans="1:8" s="44" customFormat="1" x14ac:dyDescent="0.25">
      <c r="A31" s="43">
        <v>1</v>
      </c>
      <c r="B31" s="43" t="s">
        <v>13</v>
      </c>
      <c r="C31" s="43"/>
      <c r="D31" s="43"/>
      <c r="E31" s="43" t="s">
        <v>1064</v>
      </c>
      <c r="F31" s="43" t="s">
        <v>1062</v>
      </c>
      <c r="G31" s="15">
        <v>240</v>
      </c>
      <c r="H31" s="23"/>
    </row>
    <row r="32" spans="1:8" s="44" customFormat="1" x14ac:dyDescent="0.25">
      <c r="A32" s="43">
        <v>4</v>
      </c>
      <c r="B32" s="10" t="s">
        <v>965</v>
      </c>
      <c r="C32" s="10" t="s">
        <v>1022</v>
      </c>
      <c r="D32" s="43"/>
      <c r="E32" s="10" t="s">
        <v>1023</v>
      </c>
      <c r="F32" s="43" t="s">
        <v>1062</v>
      </c>
      <c r="G32" s="15">
        <v>2</v>
      </c>
      <c r="H32" s="23"/>
    </row>
    <row r="33" spans="1:8" s="44" customFormat="1" x14ac:dyDescent="0.25">
      <c r="A33" s="43"/>
      <c r="B33" s="43"/>
      <c r="C33" s="43"/>
      <c r="D33" s="43"/>
      <c r="E33" s="43"/>
      <c r="F33" s="43"/>
      <c r="G33" s="15"/>
      <c r="H33" s="23"/>
    </row>
    <row r="34" spans="1:8" s="44" customFormat="1" x14ac:dyDescent="0.25">
      <c r="A34" s="43"/>
      <c r="B34" s="43"/>
      <c r="C34" s="43"/>
      <c r="D34" s="43"/>
      <c r="E34" s="43"/>
      <c r="F34" s="17"/>
      <c r="G34" s="15"/>
      <c r="H34" s="23"/>
    </row>
    <row r="35" spans="1:8" s="44" customFormat="1" x14ac:dyDescent="0.25">
      <c r="A35" s="43"/>
      <c r="B35" s="43"/>
      <c r="C35" s="43"/>
      <c r="D35" s="43"/>
      <c r="E35" s="43"/>
      <c r="F35" s="17"/>
      <c r="G35" s="15"/>
      <c r="H35" s="23"/>
    </row>
    <row r="36" spans="1:8" s="44" customFormat="1" x14ac:dyDescent="0.25">
      <c r="A36" s="43"/>
      <c r="B36" s="43"/>
      <c r="C36" s="43"/>
      <c r="D36" s="43"/>
      <c r="E36" s="21"/>
      <c r="F36" s="71"/>
      <c r="G36" s="15"/>
    </row>
    <row r="37" spans="1:8" x14ac:dyDescent="0.25">
      <c r="A37" s="46"/>
      <c r="B37" s="46"/>
      <c r="C37" s="46"/>
      <c r="D37" s="46"/>
      <c r="E37" s="46"/>
      <c r="F37" s="72"/>
      <c r="H37" s="23"/>
    </row>
    <row r="38" spans="1:8" x14ac:dyDescent="0.25">
      <c r="A38" s="46"/>
      <c r="B38" s="46"/>
      <c r="C38" s="46"/>
      <c r="D38" s="46"/>
      <c r="E38" s="46"/>
      <c r="F38" s="70"/>
    </row>
    <row r="39" spans="1:8" x14ac:dyDescent="0.25">
      <c r="A39" s="46"/>
      <c r="B39" s="46"/>
      <c r="C39" s="46"/>
      <c r="D39" s="46"/>
      <c r="E39" s="46"/>
      <c r="F39" s="46"/>
    </row>
    <row r="40" spans="1:8" x14ac:dyDescent="0.25">
      <c r="A40" s="47" t="s">
        <v>97</v>
      </c>
      <c r="B40" s="48"/>
      <c r="C40" s="48"/>
      <c r="D40" s="48"/>
      <c r="E40" s="48"/>
      <c r="F40" s="49" t="s">
        <v>98</v>
      </c>
    </row>
    <row r="41" spans="1:8" x14ac:dyDescent="0.25">
      <c r="A41" s="47"/>
      <c r="B41" s="48"/>
      <c r="C41" s="48"/>
      <c r="D41" s="48"/>
      <c r="E41" s="48"/>
      <c r="F41" s="50"/>
    </row>
    <row r="42" spans="1:8" x14ac:dyDescent="0.25">
      <c r="A42" s="47" t="s">
        <v>99</v>
      </c>
      <c r="B42" s="48"/>
      <c r="C42" s="48"/>
      <c r="D42" s="48"/>
      <c r="E42" s="48"/>
      <c r="F42" s="51"/>
    </row>
    <row r="43" spans="1:8" x14ac:dyDescent="0.25">
      <c r="A43" s="52"/>
      <c r="B43" s="53"/>
      <c r="C43" s="53"/>
      <c r="D43" s="53"/>
      <c r="E43" s="53"/>
      <c r="F43" s="49" t="s">
        <v>100</v>
      </c>
    </row>
    <row r="44" spans="1:8" x14ac:dyDescent="0.25">
      <c r="A44" s="47" t="s">
        <v>1012</v>
      </c>
      <c r="B44" s="48"/>
      <c r="C44" s="48"/>
      <c r="D44" s="48"/>
      <c r="E44" s="48"/>
      <c r="F44" s="54"/>
    </row>
    <row r="45" spans="1:8" x14ac:dyDescent="0.25">
      <c r="A45" s="55"/>
      <c r="B45" s="56"/>
      <c r="C45" s="56"/>
      <c r="D45" s="56"/>
      <c r="E45" s="56"/>
      <c r="F45" s="51"/>
    </row>
    <row r="47" spans="1:8" x14ac:dyDescent="0.25">
      <c r="B47" t="s">
        <v>1036</v>
      </c>
    </row>
    <row r="48" spans="1:8" x14ac:dyDescent="0.25">
      <c r="F48" s="15"/>
    </row>
    <row r="49" spans="2:6" x14ac:dyDescent="0.25">
      <c r="B49" t="s">
        <v>1037</v>
      </c>
      <c r="D49">
        <v>1</v>
      </c>
      <c r="E49" t="s">
        <v>1038</v>
      </c>
      <c r="F49" s="23"/>
    </row>
    <row r="50" spans="2:6" x14ac:dyDescent="0.25">
      <c r="B50" s="171">
        <v>43191</v>
      </c>
      <c r="E50" t="s">
        <v>1041</v>
      </c>
      <c r="F50" s="15">
        <v>150</v>
      </c>
    </row>
    <row r="51" spans="2:6" x14ac:dyDescent="0.25">
      <c r="B51" t="s">
        <v>1039</v>
      </c>
      <c r="D51" s="8">
        <v>2.5</v>
      </c>
      <c r="E51" t="s">
        <v>1040</v>
      </c>
      <c r="F51" s="15"/>
    </row>
    <row r="52" spans="2:6" x14ac:dyDescent="0.25">
      <c r="D52">
        <f>SUM(D49:D51)</f>
        <v>3.5</v>
      </c>
      <c r="E52" t="s">
        <v>387</v>
      </c>
      <c r="F52" s="76">
        <f>D52*23</f>
        <v>80.5</v>
      </c>
    </row>
    <row r="53" spans="2:6" x14ac:dyDescent="0.25">
      <c r="F53" s="23">
        <f>SUM(F50:F52)</f>
        <v>230.5</v>
      </c>
    </row>
    <row r="54" spans="2:6" x14ac:dyDescent="0.25">
      <c r="F54" s="23"/>
    </row>
    <row r="55" spans="2:6" x14ac:dyDescent="0.25">
      <c r="F55" s="23"/>
    </row>
    <row r="56" spans="2:6" x14ac:dyDescent="0.25">
      <c r="B56" t="s">
        <v>708</v>
      </c>
      <c r="D56">
        <v>1.5</v>
      </c>
      <c r="E56" t="s">
        <v>1042</v>
      </c>
    </row>
    <row r="57" spans="2:6" x14ac:dyDescent="0.25">
      <c r="B57" t="s">
        <v>1044</v>
      </c>
      <c r="D57">
        <v>2</v>
      </c>
      <c r="E57" t="s">
        <v>1043</v>
      </c>
    </row>
    <row r="58" spans="2:6" x14ac:dyDescent="0.25">
      <c r="B58" t="s">
        <v>1045</v>
      </c>
      <c r="D58">
        <v>2</v>
      </c>
      <c r="E58" t="s">
        <v>1046</v>
      </c>
    </row>
    <row r="59" spans="2:6" x14ac:dyDescent="0.25">
      <c r="B59" t="s">
        <v>1047</v>
      </c>
      <c r="D59">
        <v>1.5</v>
      </c>
      <c r="E59" t="s">
        <v>1048</v>
      </c>
    </row>
    <row r="60" spans="2:6" x14ac:dyDescent="0.25">
      <c r="B60" t="s">
        <v>330</v>
      </c>
      <c r="D60">
        <v>2</v>
      </c>
      <c r="E60" t="s">
        <v>1049</v>
      </c>
    </row>
    <row r="61" spans="2:6" x14ac:dyDescent="0.25">
      <c r="B61" t="s">
        <v>710</v>
      </c>
      <c r="D61">
        <v>1.5</v>
      </c>
      <c r="E61" t="s">
        <v>1050</v>
      </c>
    </row>
    <row r="62" spans="2:6" x14ac:dyDescent="0.25">
      <c r="B62" t="s">
        <v>710</v>
      </c>
      <c r="D62">
        <v>1</v>
      </c>
      <c r="E62" t="s">
        <v>1052</v>
      </c>
    </row>
    <row r="63" spans="2:6" x14ac:dyDescent="0.25">
      <c r="B63" t="s">
        <v>1053</v>
      </c>
      <c r="D63">
        <v>4</v>
      </c>
      <c r="E63" t="s">
        <v>1054</v>
      </c>
    </row>
    <row r="64" spans="2:6" x14ac:dyDescent="0.25">
      <c r="B64" t="s">
        <v>1055</v>
      </c>
      <c r="D64">
        <v>4</v>
      </c>
      <c r="E64" t="s">
        <v>1056</v>
      </c>
    </row>
    <row r="65" spans="2:9" x14ac:dyDescent="0.25">
      <c r="B65" t="s">
        <v>1058</v>
      </c>
      <c r="D65">
        <v>1</v>
      </c>
      <c r="E65" t="s">
        <v>1059</v>
      </c>
    </row>
    <row r="66" spans="2:9" x14ac:dyDescent="0.25">
      <c r="B66" t="s">
        <v>1060</v>
      </c>
      <c r="D66" s="8">
        <v>2</v>
      </c>
      <c r="E66" t="s">
        <v>1061</v>
      </c>
    </row>
    <row r="67" spans="2:9" x14ac:dyDescent="0.25">
      <c r="D67">
        <f>SUM(D56:D66)</f>
        <v>22.5</v>
      </c>
      <c r="E67" t="s">
        <v>387</v>
      </c>
      <c r="F67" s="15">
        <f>D67*23</f>
        <v>517.5</v>
      </c>
    </row>
    <row r="69" spans="2:9" x14ac:dyDescent="0.25">
      <c r="B69" s="64">
        <v>1</v>
      </c>
      <c r="C69" s="64" t="s">
        <v>13</v>
      </c>
      <c r="D69" s="64" t="s">
        <v>1078</v>
      </c>
      <c r="E69" s="64"/>
      <c r="F69" s="116"/>
      <c r="G69" s="15">
        <v>18</v>
      </c>
      <c r="H69" s="15">
        <f>G69*B69</f>
        <v>18</v>
      </c>
    </row>
    <row r="70" spans="2:9" x14ac:dyDescent="0.25">
      <c r="B70" s="64">
        <v>1</v>
      </c>
      <c r="C70" s="64" t="s">
        <v>13</v>
      </c>
      <c r="D70" s="64" t="s">
        <v>1057</v>
      </c>
      <c r="E70" s="64"/>
      <c r="F70" s="116"/>
      <c r="G70" s="15">
        <v>180</v>
      </c>
      <c r="H70" s="15">
        <f t="shared" ref="H70:H75" si="0">G70*B70</f>
        <v>180</v>
      </c>
      <c r="I70" s="15"/>
    </row>
    <row r="71" spans="2:9" x14ac:dyDescent="0.25">
      <c r="B71" s="64">
        <v>4</v>
      </c>
      <c r="C71" s="5" t="s">
        <v>965</v>
      </c>
      <c r="D71" s="5" t="s">
        <v>1023</v>
      </c>
      <c r="E71" s="64"/>
      <c r="F71" s="64"/>
      <c r="G71" s="15">
        <v>2</v>
      </c>
      <c r="H71" s="15">
        <f t="shared" si="0"/>
        <v>8</v>
      </c>
      <c r="I71" s="15"/>
    </row>
    <row r="72" spans="2:9" x14ac:dyDescent="0.25">
      <c r="B72" s="5">
        <v>10</v>
      </c>
      <c r="C72" s="172" t="s">
        <v>13</v>
      </c>
      <c r="D72" s="5" t="s">
        <v>1014</v>
      </c>
      <c r="E72" s="5" t="s">
        <v>1015</v>
      </c>
      <c r="F72" s="5"/>
      <c r="G72" s="15">
        <v>0.26029999999999998</v>
      </c>
      <c r="H72" s="15">
        <f t="shared" si="0"/>
        <v>2.6029999999999998</v>
      </c>
      <c r="I72" s="15"/>
    </row>
    <row r="73" spans="2:9" x14ac:dyDescent="0.25">
      <c r="B73" s="5">
        <v>1</v>
      </c>
      <c r="C73" s="172" t="s">
        <v>13</v>
      </c>
      <c r="D73" s="5" t="s">
        <v>1016</v>
      </c>
      <c r="E73" s="5" t="s">
        <v>1017</v>
      </c>
      <c r="F73" s="5"/>
      <c r="G73" s="15">
        <v>200</v>
      </c>
      <c r="H73" s="15">
        <f t="shared" si="0"/>
        <v>200</v>
      </c>
      <c r="I73" s="15"/>
    </row>
    <row r="74" spans="2:9" x14ac:dyDescent="0.25">
      <c r="B74" s="5">
        <v>1</v>
      </c>
      <c r="C74" s="172" t="s">
        <v>13</v>
      </c>
      <c r="D74" s="5" t="s">
        <v>1018</v>
      </c>
      <c r="E74" s="5" t="s">
        <v>1019</v>
      </c>
      <c r="F74" s="5"/>
      <c r="G74" s="15">
        <v>65.03</v>
      </c>
      <c r="H74" s="15">
        <f t="shared" si="0"/>
        <v>65.03</v>
      </c>
      <c r="I74" s="15"/>
    </row>
    <row r="75" spans="2:9" x14ac:dyDescent="0.25">
      <c r="B75" s="5">
        <v>4</v>
      </c>
      <c r="C75" s="172" t="s">
        <v>13</v>
      </c>
      <c r="D75" s="5" t="s">
        <v>1020</v>
      </c>
      <c r="E75" s="5" t="s">
        <v>1021</v>
      </c>
      <c r="F75" s="5"/>
      <c r="G75" s="15">
        <v>22</v>
      </c>
      <c r="H75" s="15">
        <f t="shared" si="0"/>
        <v>88</v>
      </c>
      <c r="I75" s="15"/>
    </row>
    <row r="76" spans="2:9" x14ac:dyDescent="0.25">
      <c r="B76" s="5"/>
      <c r="C76" s="5"/>
      <c r="D76" s="5"/>
      <c r="E76" s="5"/>
      <c r="F76" s="5"/>
      <c r="H76" s="15"/>
      <c r="I76" s="15"/>
    </row>
    <row r="77" spans="2:9" x14ac:dyDescent="0.25">
      <c r="E77" s="172" t="s">
        <v>46</v>
      </c>
      <c r="F77" s="76">
        <v>850</v>
      </c>
      <c r="H77" s="15">
        <f>SUM(H69:H76)</f>
        <v>561.63300000000004</v>
      </c>
      <c r="I77" s="15"/>
    </row>
    <row r="78" spans="2:9" x14ac:dyDescent="0.25">
      <c r="H78" s="15"/>
      <c r="I78" s="15"/>
    </row>
    <row r="79" spans="2:9" x14ac:dyDescent="0.25">
      <c r="E79" s="111" t="s">
        <v>931</v>
      </c>
      <c r="F79" s="112">
        <f>F77+F67+F53</f>
        <v>1598</v>
      </c>
      <c r="H79" s="15"/>
      <c r="I79" s="15"/>
    </row>
    <row r="80" spans="2:9" x14ac:dyDescent="0.25">
      <c r="H80" s="15"/>
      <c r="I80" s="15"/>
    </row>
    <row r="86" spans="2:8" x14ac:dyDescent="0.25">
      <c r="B86" t="s">
        <v>1063</v>
      </c>
      <c r="D86">
        <v>1</v>
      </c>
      <c r="E86" t="s">
        <v>1077</v>
      </c>
    </row>
    <row r="87" spans="2:8" x14ac:dyDescent="0.25">
      <c r="B87" t="s">
        <v>396</v>
      </c>
      <c r="D87">
        <v>1</v>
      </c>
      <c r="E87" t="s">
        <v>1065</v>
      </c>
    </row>
    <row r="88" spans="2:8" x14ac:dyDescent="0.25">
      <c r="B88" t="s">
        <v>1066</v>
      </c>
      <c r="D88">
        <v>1.5</v>
      </c>
      <c r="E88" t="s">
        <v>1067</v>
      </c>
    </row>
    <row r="89" spans="2:8" x14ac:dyDescent="0.25">
      <c r="B89" t="s">
        <v>368</v>
      </c>
      <c r="D89">
        <v>1.5</v>
      </c>
      <c r="E89" t="s">
        <v>1068</v>
      </c>
    </row>
    <row r="90" spans="2:8" x14ac:dyDescent="0.25">
      <c r="B90" t="s">
        <v>1069</v>
      </c>
      <c r="D90">
        <v>1</v>
      </c>
      <c r="E90" t="s">
        <v>1070</v>
      </c>
      <c r="H90" s="15"/>
    </row>
    <row r="91" spans="2:8" x14ac:dyDescent="0.25">
      <c r="B91" t="s">
        <v>1071</v>
      </c>
      <c r="D91">
        <v>3</v>
      </c>
      <c r="E91" t="s">
        <v>1072</v>
      </c>
    </row>
    <row r="92" spans="2:8" x14ac:dyDescent="0.25">
      <c r="B92" t="s">
        <v>1073</v>
      </c>
      <c r="D92">
        <v>2.5</v>
      </c>
      <c r="E92" t="s">
        <v>1074</v>
      </c>
    </row>
    <row r="93" spans="2:8" x14ac:dyDescent="0.25">
      <c r="B93" t="s">
        <v>1075</v>
      </c>
      <c r="D93">
        <v>2.5</v>
      </c>
      <c r="E93" t="s">
        <v>1076</v>
      </c>
    </row>
    <row r="94" spans="2:8" x14ac:dyDescent="0.25">
      <c r="B94" s="5"/>
      <c r="C94" s="5"/>
      <c r="D94" s="5"/>
      <c r="E94" s="5"/>
      <c r="F94" s="5"/>
    </row>
    <row r="95" spans="2:8" x14ac:dyDescent="0.25">
      <c r="B95" s="64">
        <v>1</v>
      </c>
      <c r="C95" s="64" t="s">
        <v>13</v>
      </c>
      <c r="D95" s="64" t="s">
        <v>1064</v>
      </c>
      <c r="E95" s="64"/>
      <c r="F95" s="64"/>
    </row>
  </sheetData>
  <mergeCells count="8">
    <mergeCell ref="A10:E10"/>
    <mergeCell ref="A11:E11"/>
    <mergeCell ref="A2:E2"/>
    <mergeCell ref="A3:E3"/>
    <mergeCell ref="A4:E4"/>
    <mergeCell ref="A5:E5"/>
    <mergeCell ref="A8:E8"/>
    <mergeCell ref="A9:E9"/>
  </mergeCells>
  <pageMargins left="0.31496062992125984" right="0.11811023622047245" top="0.74803149606299213" bottom="0.74803149606299213" header="0.31496062992125984" footer="0.31496062992125984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ACB795-8181-44F7-9668-C66C7CBD3B33}">
  <sheetPr>
    <pageSetUpPr fitToPage="1"/>
  </sheetPr>
  <dimension ref="A1:AC346"/>
  <sheetViews>
    <sheetView topLeftCell="A4" workbookViewId="0">
      <selection activeCell="E53" sqref="E53"/>
    </sheetView>
  </sheetViews>
  <sheetFormatPr defaultRowHeight="15" x14ac:dyDescent="0.25"/>
  <cols>
    <col min="1" max="1" width="13.7109375" customWidth="1"/>
    <col min="2" max="2" width="15.42578125" customWidth="1"/>
    <col min="3" max="3" width="15.85546875" customWidth="1"/>
    <col min="4" max="4" width="37.5703125" customWidth="1"/>
    <col min="5" max="5" width="26" customWidth="1"/>
    <col min="6" max="6" width="25" customWidth="1"/>
    <col min="8" max="8" width="12.140625" customWidth="1"/>
    <col min="10" max="10" width="17.28515625" customWidth="1"/>
  </cols>
  <sheetData>
    <row r="1" spans="1:6" x14ac:dyDescent="0.25">
      <c r="A1" s="25"/>
      <c r="B1" s="25"/>
      <c r="C1" s="25"/>
      <c r="D1" s="25"/>
      <c r="E1" s="25"/>
    </row>
    <row r="2" spans="1:6" x14ac:dyDescent="0.25">
      <c r="A2" s="368" t="s">
        <v>59</v>
      </c>
      <c r="B2" s="369"/>
      <c r="C2" s="369"/>
      <c r="D2" s="369"/>
      <c r="E2" s="370"/>
      <c r="F2" s="27" t="s">
        <v>60</v>
      </c>
    </row>
    <row r="3" spans="1:6" x14ac:dyDescent="0.25">
      <c r="A3" s="371" t="s">
        <v>61</v>
      </c>
      <c r="B3" s="372"/>
      <c r="C3" s="372"/>
      <c r="D3" s="372"/>
      <c r="E3" s="373"/>
      <c r="F3" s="28" t="s">
        <v>2226</v>
      </c>
    </row>
    <row r="4" spans="1:6" x14ac:dyDescent="0.25">
      <c r="A4" s="371" t="s">
        <v>63</v>
      </c>
      <c r="B4" s="372"/>
      <c r="C4" s="372"/>
      <c r="D4" s="372"/>
      <c r="E4" s="373"/>
      <c r="F4" s="29"/>
    </row>
    <row r="5" spans="1:6" x14ac:dyDescent="0.25">
      <c r="A5" s="371" t="s">
        <v>64</v>
      </c>
      <c r="B5" s="372"/>
      <c r="C5" s="372"/>
      <c r="D5" s="372"/>
      <c r="E5" s="373"/>
      <c r="F5" s="30" t="s">
        <v>65</v>
      </c>
    </row>
    <row r="6" spans="1:6" x14ac:dyDescent="0.25">
      <c r="A6" s="277"/>
      <c r="B6" s="277"/>
      <c r="C6" s="277"/>
      <c r="D6" s="277"/>
      <c r="E6" s="277"/>
      <c r="F6" s="32"/>
    </row>
    <row r="7" spans="1:6" x14ac:dyDescent="0.25">
      <c r="A7" s="32" t="s">
        <v>66</v>
      </c>
      <c r="B7" s="25"/>
      <c r="C7" s="25"/>
      <c r="D7" s="25"/>
      <c r="E7" s="25"/>
      <c r="F7" s="33" t="s">
        <v>23</v>
      </c>
    </row>
    <row r="8" spans="1:6" x14ac:dyDescent="0.25">
      <c r="A8" s="374"/>
      <c r="B8" s="375"/>
      <c r="C8" s="375"/>
      <c r="D8" s="375"/>
      <c r="E8" s="376"/>
      <c r="F8" s="34"/>
    </row>
    <row r="9" spans="1:6" x14ac:dyDescent="0.25">
      <c r="A9" s="377" t="s">
        <v>2208</v>
      </c>
      <c r="B9" s="378"/>
      <c r="C9" s="378"/>
      <c r="D9" s="378"/>
      <c r="E9" s="379"/>
      <c r="F9" s="35"/>
    </row>
    <row r="10" spans="1:6" x14ac:dyDescent="0.25">
      <c r="A10" s="362" t="s">
        <v>2209</v>
      </c>
      <c r="B10" s="363"/>
      <c r="C10" s="363"/>
      <c r="D10" s="363"/>
      <c r="E10" s="364"/>
      <c r="F10" s="35" t="s">
        <v>24</v>
      </c>
    </row>
    <row r="11" spans="1:6" x14ac:dyDescent="0.25">
      <c r="A11" s="365" t="s">
        <v>2211</v>
      </c>
      <c r="B11" s="366"/>
      <c r="C11" s="366"/>
      <c r="D11" s="366"/>
      <c r="E11" s="367"/>
      <c r="F11" s="36"/>
    </row>
    <row r="12" spans="1:6" x14ac:dyDescent="0.25">
      <c r="A12" s="37"/>
      <c r="B12" s="38"/>
      <c r="C12" s="38"/>
      <c r="D12" s="38"/>
      <c r="E12" s="38"/>
      <c r="F12" s="39"/>
    </row>
    <row r="13" spans="1:6" x14ac:dyDescent="0.25">
      <c r="A13" s="40" t="s">
        <v>8</v>
      </c>
      <c r="B13" s="40" t="s">
        <v>9</v>
      </c>
      <c r="C13" s="40" t="s">
        <v>70</v>
      </c>
      <c r="D13" s="40" t="s">
        <v>11</v>
      </c>
      <c r="E13" s="38" t="s">
        <v>12</v>
      </c>
      <c r="F13" s="41" t="s">
        <v>19</v>
      </c>
    </row>
    <row r="14" spans="1:6" x14ac:dyDescent="0.25">
      <c r="A14" s="280" t="s">
        <v>207</v>
      </c>
      <c r="B14" s="260">
        <v>1</v>
      </c>
      <c r="C14" s="205" t="s">
        <v>1378</v>
      </c>
      <c r="D14" s="205"/>
      <c r="E14" s="205" t="s">
        <v>1379</v>
      </c>
      <c r="F14" s="219"/>
    </row>
    <row r="15" spans="1:6" x14ac:dyDescent="0.25">
      <c r="A15" s="280" t="s">
        <v>207</v>
      </c>
      <c r="B15" s="260">
        <v>1</v>
      </c>
      <c r="C15" s="205" t="s">
        <v>1380</v>
      </c>
      <c r="D15" s="205"/>
      <c r="E15" s="205" t="s">
        <v>1381</v>
      </c>
      <c r="F15" s="219"/>
    </row>
    <row r="16" spans="1:6" s="44" customFormat="1" x14ac:dyDescent="0.25">
      <c r="A16" s="280" t="s">
        <v>207</v>
      </c>
      <c r="B16" s="260">
        <v>1</v>
      </c>
      <c r="C16" s="205" t="s">
        <v>1382</v>
      </c>
      <c r="D16" s="205"/>
      <c r="E16" s="205" t="s">
        <v>1383</v>
      </c>
      <c r="F16" s="219"/>
    </row>
    <row r="17" spans="1:6" s="44" customFormat="1" x14ac:dyDescent="0.25">
      <c r="A17" s="280" t="s">
        <v>207</v>
      </c>
      <c r="B17" s="260">
        <v>1</v>
      </c>
      <c r="C17" s="205" t="s">
        <v>1384</v>
      </c>
      <c r="D17" s="205"/>
      <c r="E17" s="205" t="s">
        <v>1385</v>
      </c>
      <c r="F17" s="219"/>
    </row>
    <row r="18" spans="1:6" s="44" customFormat="1" x14ac:dyDescent="0.25">
      <c r="A18" s="280" t="s">
        <v>207</v>
      </c>
      <c r="B18" s="260">
        <v>1</v>
      </c>
      <c r="C18" s="205" t="s">
        <v>1386</v>
      </c>
      <c r="D18" s="205"/>
      <c r="E18" s="205" t="s">
        <v>1387</v>
      </c>
      <c r="F18" s="219"/>
    </row>
    <row r="19" spans="1:6" s="44" customFormat="1" x14ac:dyDescent="0.25">
      <c r="A19" s="280" t="s">
        <v>207</v>
      </c>
      <c r="B19" s="260">
        <v>1</v>
      </c>
      <c r="C19" s="205" t="s">
        <v>1346</v>
      </c>
      <c r="D19" s="205"/>
      <c r="E19" s="205" t="s">
        <v>1347</v>
      </c>
      <c r="F19" s="10"/>
    </row>
    <row r="20" spans="1:6" s="44" customFormat="1" x14ac:dyDescent="0.25">
      <c r="A20" s="280" t="s">
        <v>207</v>
      </c>
      <c r="B20" s="260">
        <v>1</v>
      </c>
      <c r="C20" s="205" t="s">
        <v>1368</v>
      </c>
      <c r="D20" s="205"/>
      <c r="E20" s="205" t="s">
        <v>1369</v>
      </c>
      <c r="F20" s="219"/>
    </row>
    <row r="21" spans="1:6" s="44" customFormat="1" x14ac:dyDescent="0.25">
      <c r="A21" s="280" t="s">
        <v>77</v>
      </c>
      <c r="B21" s="260">
        <v>4</v>
      </c>
      <c r="C21" s="205" t="s">
        <v>1370</v>
      </c>
      <c r="D21" s="205"/>
      <c r="E21" s="205" t="s">
        <v>1371</v>
      </c>
      <c r="F21" s="219"/>
    </row>
    <row r="22" spans="1:6" s="44" customFormat="1" x14ac:dyDescent="0.25">
      <c r="A22" s="259" t="s">
        <v>207</v>
      </c>
      <c r="B22" s="279">
        <v>6</v>
      </c>
      <c r="C22" s="10" t="s">
        <v>1486</v>
      </c>
      <c r="D22" s="10">
        <v>303548</v>
      </c>
      <c r="E22" s="10" t="s">
        <v>1488</v>
      </c>
      <c r="F22" s="10" t="s">
        <v>1928</v>
      </c>
    </row>
    <row r="23" spans="1:6" s="44" customFormat="1" x14ac:dyDescent="0.25">
      <c r="A23" s="259" t="s">
        <v>207</v>
      </c>
      <c r="B23" s="279">
        <v>6</v>
      </c>
      <c r="C23" s="10"/>
      <c r="D23" s="10"/>
      <c r="E23" s="10" t="s">
        <v>1947</v>
      </c>
      <c r="F23" s="10"/>
    </row>
    <row r="24" spans="1:6" x14ac:dyDescent="0.25">
      <c r="A24" s="259" t="s">
        <v>207</v>
      </c>
      <c r="B24" s="279">
        <v>1</v>
      </c>
      <c r="C24" s="10"/>
      <c r="D24" s="10"/>
      <c r="E24" s="10" t="s">
        <v>1948</v>
      </c>
      <c r="F24" s="10"/>
    </row>
    <row r="25" spans="1:6" x14ac:dyDescent="0.25">
      <c r="A25" s="259" t="s">
        <v>207</v>
      </c>
      <c r="B25" s="279">
        <v>1</v>
      </c>
      <c r="C25" s="10"/>
      <c r="D25" s="10"/>
      <c r="E25" s="10" t="s">
        <v>1949</v>
      </c>
      <c r="F25" s="10"/>
    </row>
    <row r="26" spans="1:6" s="44" customFormat="1" x14ac:dyDescent="0.25">
      <c r="A26" s="259" t="s">
        <v>207</v>
      </c>
      <c r="B26" s="279">
        <v>14</v>
      </c>
      <c r="C26" s="10"/>
      <c r="D26" s="10"/>
      <c r="E26" s="10" t="s">
        <v>1540</v>
      </c>
      <c r="F26" s="10"/>
    </row>
    <row r="27" spans="1:6" s="44" customFormat="1" x14ac:dyDescent="0.25">
      <c r="A27" s="259" t="s">
        <v>207</v>
      </c>
      <c r="B27" s="279">
        <v>5</v>
      </c>
      <c r="C27" s="10"/>
      <c r="D27" s="10"/>
      <c r="E27" s="10" t="s">
        <v>1541</v>
      </c>
      <c r="F27" s="10"/>
    </row>
    <row r="28" spans="1:6" s="44" customFormat="1" x14ac:dyDescent="0.25">
      <c r="A28" s="259" t="s">
        <v>207</v>
      </c>
      <c r="B28" s="279">
        <v>7</v>
      </c>
      <c r="C28" s="10"/>
      <c r="D28" s="10"/>
      <c r="E28" s="10" t="s">
        <v>1957</v>
      </c>
      <c r="F28" s="10"/>
    </row>
    <row r="29" spans="1:6" s="44" customFormat="1" x14ac:dyDescent="0.25">
      <c r="A29" s="259" t="s">
        <v>207</v>
      </c>
      <c r="B29" s="279">
        <v>3</v>
      </c>
      <c r="C29" s="10"/>
      <c r="D29" s="10"/>
      <c r="E29" s="10" t="s">
        <v>1958</v>
      </c>
      <c r="F29" s="10"/>
    </row>
    <row r="30" spans="1:6" s="44" customFormat="1" x14ac:dyDescent="0.25">
      <c r="A30" s="259" t="s">
        <v>207</v>
      </c>
      <c r="B30" s="279">
        <v>3</v>
      </c>
      <c r="C30" s="10"/>
      <c r="D30" s="10"/>
      <c r="E30" s="10" t="s">
        <v>1915</v>
      </c>
      <c r="F30" s="10"/>
    </row>
    <row r="31" spans="1:6" s="44" customFormat="1" x14ac:dyDescent="0.25">
      <c r="A31" s="259" t="s">
        <v>207</v>
      </c>
      <c r="B31" s="279">
        <v>1</v>
      </c>
      <c r="C31" s="10"/>
      <c r="D31" s="10"/>
      <c r="E31" s="10" t="s">
        <v>1959</v>
      </c>
      <c r="F31" s="10"/>
    </row>
    <row r="32" spans="1:6" s="44" customFormat="1" x14ac:dyDescent="0.25">
      <c r="A32" s="280" t="s">
        <v>403</v>
      </c>
      <c r="B32" s="260">
        <v>12</v>
      </c>
      <c r="C32" s="205" t="s">
        <v>1392</v>
      </c>
      <c r="D32" s="205"/>
      <c r="E32" s="205" t="s">
        <v>1393</v>
      </c>
      <c r="F32" s="219" t="s">
        <v>1963</v>
      </c>
    </row>
    <row r="33" spans="1:6" s="44" customFormat="1" x14ac:dyDescent="0.25">
      <c r="A33" s="280" t="s">
        <v>403</v>
      </c>
      <c r="B33" s="260">
        <v>12</v>
      </c>
      <c r="C33" s="205" t="s">
        <v>1394</v>
      </c>
      <c r="D33" s="205"/>
      <c r="E33" s="205" t="s">
        <v>1395</v>
      </c>
      <c r="F33" s="219" t="s">
        <v>1963</v>
      </c>
    </row>
    <row r="34" spans="1:6" s="44" customFormat="1" x14ac:dyDescent="0.25">
      <c r="A34" s="280" t="s">
        <v>207</v>
      </c>
      <c r="B34" s="260">
        <v>3</v>
      </c>
      <c r="C34" s="205" t="s">
        <v>1396</v>
      </c>
      <c r="D34" s="205"/>
      <c r="E34" s="205" t="s">
        <v>1397</v>
      </c>
      <c r="F34" s="219" t="s">
        <v>1963</v>
      </c>
    </row>
    <row r="35" spans="1:6" s="44" customFormat="1" x14ac:dyDescent="0.25">
      <c r="A35" s="286" t="s">
        <v>207</v>
      </c>
      <c r="B35" s="279">
        <v>2</v>
      </c>
      <c r="C35" s="10" t="s">
        <v>1499</v>
      </c>
      <c r="D35" s="10" t="s">
        <v>1498</v>
      </c>
      <c r="E35" s="10" t="s">
        <v>1500</v>
      </c>
      <c r="F35" s="219" t="s">
        <v>1963</v>
      </c>
    </row>
    <row r="36" spans="1:6" s="44" customFormat="1" x14ac:dyDescent="0.25">
      <c r="A36" s="286" t="s">
        <v>207</v>
      </c>
      <c r="B36" s="279">
        <v>1</v>
      </c>
      <c r="C36" s="10" t="s">
        <v>154</v>
      </c>
      <c r="D36" s="10" t="s">
        <v>1433</v>
      </c>
      <c r="E36" s="10" t="s">
        <v>1434</v>
      </c>
      <c r="F36" s="219" t="s">
        <v>1963</v>
      </c>
    </row>
    <row r="37" spans="1:6" s="44" customFormat="1" x14ac:dyDescent="0.25">
      <c r="A37" s="286" t="s">
        <v>207</v>
      </c>
      <c r="B37" s="279">
        <v>2</v>
      </c>
      <c r="C37" s="10" t="s">
        <v>154</v>
      </c>
      <c r="D37" s="10" t="s">
        <v>1435</v>
      </c>
      <c r="E37" s="10" t="s">
        <v>1436</v>
      </c>
      <c r="F37" s="219" t="s">
        <v>1963</v>
      </c>
    </row>
    <row r="38" spans="1:6" s="44" customFormat="1" x14ac:dyDescent="0.25">
      <c r="A38" s="286" t="s">
        <v>207</v>
      </c>
      <c r="B38" s="279">
        <v>5</v>
      </c>
      <c r="C38" s="10"/>
      <c r="D38" s="10"/>
      <c r="E38" s="10" t="s">
        <v>1973</v>
      </c>
      <c r="F38" s="219" t="s">
        <v>1963</v>
      </c>
    </row>
    <row r="39" spans="1:6" s="44" customFormat="1" x14ac:dyDescent="0.25">
      <c r="A39" s="286"/>
      <c r="B39" s="279"/>
      <c r="C39" s="10"/>
      <c r="D39" s="10"/>
      <c r="E39" s="10"/>
      <c r="F39" s="219"/>
    </row>
    <row r="40" spans="1:6" x14ac:dyDescent="0.25">
      <c r="A40" s="46"/>
      <c r="B40" s="46"/>
      <c r="C40" s="46"/>
      <c r="D40" s="46"/>
      <c r="E40" s="46"/>
      <c r="F40" s="70"/>
    </row>
    <row r="41" spans="1:6" x14ac:dyDescent="0.25">
      <c r="A41" s="46"/>
      <c r="B41" s="46"/>
      <c r="C41" s="46"/>
      <c r="D41" s="46"/>
      <c r="E41" s="46"/>
      <c r="F41" s="46"/>
    </row>
    <row r="42" spans="1:6" x14ac:dyDescent="0.25">
      <c r="A42" s="47" t="s">
        <v>97</v>
      </c>
      <c r="B42" s="48"/>
      <c r="C42" s="48"/>
      <c r="D42" s="48"/>
      <c r="E42" s="48"/>
      <c r="F42" s="49" t="s">
        <v>98</v>
      </c>
    </row>
    <row r="43" spans="1:6" x14ac:dyDescent="0.25">
      <c r="A43" s="47"/>
      <c r="B43" s="48"/>
      <c r="C43" s="48"/>
      <c r="D43" s="48"/>
      <c r="E43" s="48"/>
      <c r="F43" s="50"/>
    </row>
    <row r="44" spans="1:6" x14ac:dyDescent="0.25">
      <c r="A44" s="47" t="s">
        <v>99</v>
      </c>
      <c r="B44" s="48"/>
      <c r="C44" s="48"/>
      <c r="D44" s="48"/>
      <c r="E44" s="48"/>
      <c r="F44" s="51"/>
    </row>
    <row r="45" spans="1:6" x14ac:dyDescent="0.25">
      <c r="A45" s="52"/>
      <c r="B45" s="53"/>
      <c r="C45" s="53"/>
      <c r="D45" s="53"/>
      <c r="E45" s="53"/>
      <c r="F45" s="49" t="s">
        <v>100</v>
      </c>
    </row>
    <row r="46" spans="1:6" x14ac:dyDescent="0.25">
      <c r="A46" s="47" t="s">
        <v>2227</v>
      </c>
      <c r="B46" s="48"/>
      <c r="C46" s="48"/>
      <c r="D46" s="48"/>
      <c r="E46" s="48"/>
      <c r="F46" s="54"/>
    </row>
    <row r="47" spans="1:6" x14ac:dyDescent="0.25">
      <c r="A47" s="55"/>
      <c r="B47" s="56"/>
      <c r="C47" s="56"/>
      <c r="D47" s="56"/>
      <c r="E47" s="56"/>
      <c r="F47" s="51"/>
    </row>
    <row r="49" spans="1:24" x14ac:dyDescent="0.25">
      <c r="A49" s="227" t="s">
        <v>1873</v>
      </c>
      <c r="B49" s="224"/>
      <c r="F49" s="145"/>
      <c r="G49" s="15"/>
      <c r="H49" s="15" t="s">
        <v>176</v>
      </c>
      <c r="I49" s="15" t="s">
        <v>1867</v>
      </c>
      <c r="J49" t="s">
        <v>1869</v>
      </c>
      <c r="T49" s="145"/>
      <c r="U49" s="232"/>
      <c r="V49" s="232"/>
      <c r="W49" s="15"/>
    </row>
    <row r="50" spans="1:24" x14ac:dyDescent="0.25">
      <c r="F50" s="145"/>
      <c r="G50" s="15"/>
      <c r="H50" s="15"/>
      <c r="I50" s="132">
        <v>0.3</v>
      </c>
      <c r="J50" t="s">
        <v>1866</v>
      </c>
      <c r="T50" s="145"/>
      <c r="U50" s="232"/>
      <c r="V50" s="232"/>
      <c r="W50" s="15"/>
    </row>
    <row r="51" spans="1:24" x14ac:dyDescent="0.25">
      <c r="A51" t="s">
        <v>1058</v>
      </c>
      <c r="B51" t="s">
        <v>1190</v>
      </c>
      <c r="D51" t="s">
        <v>1191</v>
      </c>
      <c r="E51" t="s">
        <v>207</v>
      </c>
      <c r="F51" s="145">
        <v>6</v>
      </c>
      <c r="G51" s="15">
        <f t="shared" ref="G51:G69" si="0">H51+$I$50*H51</f>
        <v>111.072</v>
      </c>
      <c r="H51" s="15">
        <f t="shared" ref="H51:H67" si="1">J51*F51</f>
        <v>85.44</v>
      </c>
      <c r="J51" s="15">
        <v>14.24</v>
      </c>
      <c r="T51" s="145"/>
      <c r="U51" s="232"/>
      <c r="V51" s="232"/>
      <c r="W51" s="15"/>
    </row>
    <row r="52" spans="1:24" x14ac:dyDescent="0.25">
      <c r="A52" t="s">
        <v>1058</v>
      </c>
      <c r="B52" t="s">
        <v>1192</v>
      </c>
      <c r="D52" t="s">
        <v>1193</v>
      </c>
      <c r="E52" t="s">
        <v>207</v>
      </c>
      <c r="F52" s="145">
        <v>10</v>
      </c>
      <c r="G52" s="15">
        <f t="shared" si="0"/>
        <v>246.09</v>
      </c>
      <c r="H52" s="15">
        <f t="shared" si="1"/>
        <v>189.3</v>
      </c>
      <c r="J52" s="15">
        <v>18.93</v>
      </c>
      <c r="T52" s="145"/>
      <c r="U52" s="232"/>
      <c r="V52" s="232"/>
      <c r="W52" s="15"/>
    </row>
    <row r="53" spans="1:24" x14ac:dyDescent="0.25">
      <c r="A53" t="s">
        <v>1058</v>
      </c>
      <c r="B53" t="s">
        <v>1194</v>
      </c>
      <c r="D53" t="s">
        <v>1195</v>
      </c>
      <c r="E53" t="s">
        <v>207</v>
      </c>
      <c r="F53" s="145">
        <v>29</v>
      </c>
      <c r="G53" s="15">
        <f t="shared" si="0"/>
        <v>77.284999999999997</v>
      </c>
      <c r="H53" s="15">
        <f t="shared" si="1"/>
        <v>59.449999999999996</v>
      </c>
      <c r="J53" s="15">
        <v>2.0499999999999998</v>
      </c>
      <c r="O53" s="111" t="s">
        <v>1996</v>
      </c>
      <c r="T53" s="145"/>
      <c r="U53" s="232"/>
      <c r="V53" s="232"/>
      <c r="W53" s="15"/>
    </row>
    <row r="54" spans="1:24" x14ac:dyDescent="0.25">
      <c r="A54" t="s">
        <v>1058</v>
      </c>
      <c r="B54" t="s">
        <v>1196</v>
      </c>
      <c r="D54" t="s">
        <v>1197</v>
      </c>
      <c r="E54" t="s">
        <v>207</v>
      </c>
      <c r="F54" s="145">
        <v>35</v>
      </c>
      <c r="G54" s="15">
        <f t="shared" si="0"/>
        <v>86.904999999999987</v>
      </c>
      <c r="H54" s="15">
        <f t="shared" si="1"/>
        <v>66.849999999999994</v>
      </c>
      <c r="J54" s="15">
        <v>1.91</v>
      </c>
      <c r="T54" s="145"/>
      <c r="U54" s="232"/>
      <c r="V54" s="232"/>
      <c r="W54" s="15"/>
    </row>
    <row r="55" spans="1:24" x14ac:dyDescent="0.25">
      <c r="A55" t="s">
        <v>1058</v>
      </c>
      <c r="B55" t="s">
        <v>1198</v>
      </c>
      <c r="D55" t="s">
        <v>1199</v>
      </c>
      <c r="E55" t="s">
        <v>207</v>
      </c>
      <c r="F55" s="145">
        <v>52</v>
      </c>
      <c r="G55" s="15">
        <f t="shared" si="0"/>
        <v>348.81599999999997</v>
      </c>
      <c r="H55" s="15">
        <f t="shared" si="1"/>
        <v>268.32</v>
      </c>
      <c r="J55" s="15">
        <v>5.16</v>
      </c>
      <c r="O55" s="185" t="s">
        <v>1310</v>
      </c>
      <c r="P55" s="195" t="s">
        <v>1311</v>
      </c>
      <c r="Q55" s="195"/>
      <c r="R55" s="195" t="s">
        <v>1312</v>
      </c>
      <c r="S55" t="s">
        <v>1517</v>
      </c>
      <c r="T55" s="196" t="s">
        <v>207</v>
      </c>
      <c r="U55" s="199">
        <v>1</v>
      </c>
      <c r="V55" s="234">
        <f t="shared" ref="V55:V86" si="2">X55+X55*$W$206</f>
        <v>26.45</v>
      </c>
      <c r="W55" s="197">
        <v>23</v>
      </c>
      <c r="X55" s="15">
        <f t="shared" ref="X55:X86" si="3">U55*W55</f>
        <v>23</v>
      </c>
    </row>
    <row r="56" spans="1:24" x14ac:dyDescent="0.25">
      <c r="A56" t="s">
        <v>1058</v>
      </c>
      <c r="B56" t="s">
        <v>1200</v>
      </c>
      <c r="D56" t="s">
        <v>1201</v>
      </c>
      <c r="E56" t="s">
        <v>207</v>
      </c>
      <c r="F56" s="145">
        <v>26</v>
      </c>
      <c r="G56" s="15">
        <f t="shared" si="0"/>
        <v>58.812000000000005</v>
      </c>
      <c r="H56" s="15">
        <f t="shared" si="1"/>
        <v>45.24</v>
      </c>
      <c r="J56" s="15">
        <v>1.74</v>
      </c>
      <c r="O56" t="s">
        <v>1058</v>
      </c>
      <c r="P56" t="s">
        <v>1206</v>
      </c>
      <c r="R56" t="s">
        <v>1207</v>
      </c>
      <c r="S56" t="s">
        <v>1517</v>
      </c>
      <c r="T56" s="145" t="s">
        <v>77</v>
      </c>
      <c r="U56" s="232">
        <v>42</v>
      </c>
      <c r="V56" s="234">
        <f t="shared" si="2"/>
        <v>77.251503</v>
      </c>
      <c r="W56" s="15">
        <v>1.59941</v>
      </c>
      <c r="X56" s="15">
        <f t="shared" si="3"/>
        <v>67.175219999999996</v>
      </c>
    </row>
    <row r="57" spans="1:24" x14ac:dyDescent="0.25">
      <c r="A57" t="s">
        <v>1058</v>
      </c>
      <c r="B57" t="s">
        <v>1202</v>
      </c>
      <c r="D57" t="s">
        <v>1203</v>
      </c>
      <c r="E57" t="s">
        <v>207</v>
      </c>
      <c r="F57" s="145">
        <v>28</v>
      </c>
      <c r="G57" s="15">
        <f t="shared" si="0"/>
        <v>19.656000000000002</v>
      </c>
      <c r="H57" s="15">
        <f t="shared" si="1"/>
        <v>15.120000000000001</v>
      </c>
      <c r="J57" s="15">
        <v>0.54</v>
      </c>
      <c r="O57" s="185" t="s">
        <v>1310</v>
      </c>
      <c r="P57" s="195" t="s">
        <v>1313</v>
      </c>
      <c r="Q57" s="195"/>
      <c r="R57" s="195" t="s">
        <v>1314</v>
      </c>
      <c r="S57" t="s">
        <v>1517</v>
      </c>
      <c r="T57" s="196" t="s">
        <v>207</v>
      </c>
      <c r="U57" s="199">
        <v>1</v>
      </c>
      <c r="V57" s="234">
        <f t="shared" si="2"/>
        <v>91.263999999999996</v>
      </c>
      <c r="W57" s="197">
        <v>79.36</v>
      </c>
      <c r="X57" s="15">
        <f t="shared" si="3"/>
        <v>79.36</v>
      </c>
    </row>
    <row r="58" spans="1:24" x14ac:dyDescent="0.25">
      <c r="A58" t="s">
        <v>1058</v>
      </c>
      <c r="B58" t="s">
        <v>1208</v>
      </c>
      <c r="D58" t="s">
        <v>1209</v>
      </c>
      <c r="E58" t="s">
        <v>207</v>
      </c>
      <c r="F58" s="145">
        <v>4</v>
      </c>
      <c r="G58" s="15">
        <f t="shared" si="0"/>
        <v>27.04</v>
      </c>
      <c r="H58" s="15">
        <f t="shared" si="1"/>
        <v>20.8</v>
      </c>
      <c r="J58" s="15">
        <v>5.2</v>
      </c>
      <c r="O58" s="185" t="s">
        <v>513</v>
      </c>
      <c r="P58" s="185" t="s">
        <v>1350</v>
      </c>
      <c r="Q58" s="185"/>
      <c r="R58" s="185" t="s">
        <v>1351</v>
      </c>
      <c r="S58" t="s">
        <v>1517</v>
      </c>
      <c r="T58" s="223" t="s">
        <v>207</v>
      </c>
      <c r="U58" s="200">
        <v>1</v>
      </c>
      <c r="V58" s="234">
        <f t="shared" si="2"/>
        <v>12.856999999999999</v>
      </c>
      <c r="W58" s="198">
        <v>11.18</v>
      </c>
      <c r="X58" s="15">
        <f t="shared" si="3"/>
        <v>11.18</v>
      </c>
    </row>
    <row r="59" spans="1:24" x14ac:dyDescent="0.25">
      <c r="A59" t="s">
        <v>1210</v>
      </c>
      <c r="B59" t="s">
        <v>1211</v>
      </c>
      <c r="D59" t="s">
        <v>1212</v>
      </c>
      <c r="E59" t="s">
        <v>403</v>
      </c>
      <c r="F59" s="145">
        <v>85</v>
      </c>
      <c r="G59" s="15">
        <f t="shared" si="0"/>
        <v>58.953959999999995</v>
      </c>
      <c r="H59" s="15">
        <f t="shared" si="1"/>
        <v>45.349199999999996</v>
      </c>
      <c r="J59" s="15">
        <v>0.53351999999999999</v>
      </c>
      <c r="O59" s="185" t="s">
        <v>451</v>
      </c>
      <c r="P59" s="185" t="s">
        <v>1322</v>
      </c>
      <c r="Q59" s="185"/>
      <c r="R59" s="185" t="s">
        <v>1323</v>
      </c>
      <c r="S59" t="s">
        <v>1929</v>
      </c>
      <c r="T59" s="223" t="s">
        <v>207</v>
      </c>
      <c r="U59" s="200">
        <v>1</v>
      </c>
      <c r="V59" s="234">
        <f t="shared" si="2"/>
        <v>78.706000000000003</v>
      </c>
      <c r="W59" s="198">
        <v>68.44</v>
      </c>
      <c r="X59" s="15">
        <f t="shared" si="3"/>
        <v>68.44</v>
      </c>
    </row>
    <row r="60" spans="1:24" x14ac:dyDescent="0.25">
      <c r="A60" t="s">
        <v>1210</v>
      </c>
      <c r="B60" t="s">
        <v>1213</v>
      </c>
      <c r="D60" t="s">
        <v>1214</v>
      </c>
      <c r="E60" t="s">
        <v>403</v>
      </c>
      <c r="F60" s="145">
        <v>85</v>
      </c>
      <c r="G60" s="15">
        <f t="shared" si="0"/>
        <v>58.953959999999995</v>
      </c>
      <c r="H60" s="15">
        <f t="shared" si="1"/>
        <v>45.349199999999996</v>
      </c>
      <c r="J60" s="15">
        <v>0.53351999999999999</v>
      </c>
      <c r="O60" s="185" t="s">
        <v>561</v>
      </c>
      <c r="P60" s="185" t="s">
        <v>1388</v>
      </c>
      <c r="Q60" s="185"/>
      <c r="R60" s="185" t="s">
        <v>1969</v>
      </c>
      <c r="S60" t="s">
        <v>1970</v>
      </c>
      <c r="T60" s="223" t="s">
        <v>207</v>
      </c>
      <c r="U60" s="200">
        <v>1</v>
      </c>
      <c r="V60" s="234">
        <f t="shared" si="2"/>
        <v>66.7</v>
      </c>
      <c r="W60" s="198">
        <v>58</v>
      </c>
      <c r="X60" s="15">
        <f t="shared" si="3"/>
        <v>58</v>
      </c>
    </row>
    <row r="61" spans="1:24" x14ac:dyDescent="0.25">
      <c r="A61" t="s">
        <v>1245</v>
      </c>
      <c r="B61" t="s">
        <v>1246</v>
      </c>
      <c r="D61" t="s">
        <v>1247</v>
      </c>
      <c r="E61" t="s">
        <v>207</v>
      </c>
      <c r="F61" s="145">
        <v>5</v>
      </c>
      <c r="G61" s="15">
        <f t="shared" si="0"/>
        <v>13.187850000000001</v>
      </c>
      <c r="H61" s="15">
        <f t="shared" si="1"/>
        <v>10.144500000000001</v>
      </c>
      <c r="J61" s="15">
        <v>2.0289000000000001</v>
      </c>
      <c r="O61" s="185" t="s">
        <v>553</v>
      </c>
      <c r="P61" s="185" t="s">
        <v>1220</v>
      </c>
      <c r="Q61" s="185"/>
      <c r="R61" s="185" t="s">
        <v>1359</v>
      </c>
      <c r="S61" t="s">
        <v>1933</v>
      </c>
      <c r="T61" s="223" t="s">
        <v>207</v>
      </c>
      <c r="U61" s="200">
        <v>1</v>
      </c>
      <c r="V61" s="234">
        <f t="shared" si="2"/>
        <v>44.85</v>
      </c>
      <c r="W61" s="198">
        <v>39</v>
      </c>
      <c r="X61" s="15">
        <f t="shared" si="3"/>
        <v>39</v>
      </c>
    </row>
    <row r="62" spans="1:24" x14ac:dyDescent="0.25">
      <c r="A62" t="s">
        <v>1245</v>
      </c>
      <c r="B62" t="s">
        <v>1248</v>
      </c>
      <c r="D62" t="s">
        <v>1249</v>
      </c>
      <c r="E62" t="s">
        <v>207</v>
      </c>
      <c r="F62" s="145">
        <v>5</v>
      </c>
      <c r="G62" s="15">
        <f t="shared" si="0"/>
        <v>13.187850000000001</v>
      </c>
      <c r="H62" s="15">
        <f t="shared" si="1"/>
        <v>10.144500000000001</v>
      </c>
      <c r="J62" s="15">
        <v>2.0289000000000001</v>
      </c>
      <c r="O62" s="185" t="s">
        <v>553</v>
      </c>
      <c r="P62" s="185" t="s">
        <v>1220</v>
      </c>
      <c r="Q62" s="185"/>
      <c r="R62" s="185" t="s">
        <v>1359</v>
      </c>
      <c r="S62" t="s">
        <v>1963</v>
      </c>
      <c r="T62" s="223" t="s">
        <v>207</v>
      </c>
      <c r="U62" s="200">
        <v>1</v>
      </c>
      <c r="V62" s="234">
        <f t="shared" si="2"/>
        <v>44.85</v>
      </c>
      <c r="W62" s="198">
        <v>39</v>
      </c>
      <c r="X62" s="15">
        <f t="shared" si="3"/>
        <v>39</v>
      </c>
    </row>
    <row r="63" spans="1:24" x14ac:dyDescent="0.25">
      <c r="A63" t="s">
        <v>1274</v>
      </c>
      <c r="B63" t="s">
        <v>1279</v>
      </c>
      <c r="D63" t="s">
        <v>1280</v>
      </c>
      <c r="E63" t="s">
        <v>207</v>
      </c>
      <c r="F63" s="145">
        <v>2</v>
      </c>
      <c r="G63" s="15">
        <f t="shared" si="0"/>
        <v>102.024</v>
      </c>
      <c r="H63" s="15">
        <f t="shared" si="1"/>
        <v>78.48</v>
      </c>
      <c r="J63" s="15">
        <v>39.24</v>
      </c>
      <c r="O63" s="185" t="s">
        <v>553</v>
      </c>
      <c r="P63" s="185" t="s">
        <v>1360</v>
      </c>
      <c r="Q63" s="185"/>
      <c r="R63" s="185" t="s">
        <v>1361</v>
      </c>
      <c r="S63" t="s">
        <v>1935</v>
      </c>
      <c r="T63" s="223" t="s">
        <v>207</v>
      </c>
      <c r="U63" s="200">
        <v>1</v>
      </c>
      <c r="V63" s="234">
        <f t="shared" si="2"/>
        <v>67.412999999999997</v>
      </c>
      <c r="W63" s="198">
        <v>58.62</v>
      </c>
      <c r="X63" s="15">
        <f t="shared" si="3"/>
        <v>58.62</v>
      </c>
    </row>
    <row r="64" spans="1:24" x14ac:dyDescent="0.25">
      <c r="A64" t="s">
        <v>1274</v>
      </c>
      <c r="B64" t="s">
        <v>1281</v>
      </c>
      <c r="D64" t="s">
        <v>1282</v>
      </c>
      <c r="E64" t="s">
        <v>207</v>
      </c>
      <c r="F64" s="145">
        <v>2</v>
      </c>
      <c r="G64" s="15">
        <f t="shared" si="0"/>
        <v>116.06399999999999</v>
      </c>
      <c r="H64" s="15">
        <f t="shared" si="1"/>
        <v>89.28</v>
      </c>
      <c r="J64" s="15">
        <v>44.64</v>
      </c>
      <c r="O64" s="185" t="s">
        <v>553</v>
      </c>
      <c r="P64" s="185" t="s">
        <v>1362</v>
      </c>
      <c r="Q64" s="185"/>
      <c r="R64" s="185" t="s">
        <v>1363</v>
      </c>
      <c r="T64" s="223" t="s">
        <v>207</v>
      </c>
      <c r="U64" s="200">
        <v>8</v>
      </c>
      <c r="V64" s="234">
        <f t="shared" si="2"/>
        <v>73.599999999999994</v>
      </c>
      <c r="W64" s="198">
        <v>8</v>
      </c>
      <c r="X64" s="15">
        <f t="shared" si="3"/>
        <v>64</v>
      </c>
    </row>
    <row r="65" spans="1:24" x14ac:dyDescent="0.25">
      <c r="A65" t="s">
        <v>1283</v>
      </c>
      <c r="B65" t="s">
        <v>1284</v>
      </c>
      <c r="D65" t="s">
        <v>1285</v>
      </c>
      <c r="E65" t="s">
        <v>207</v>
      </c>
      <c r="F65" s="145">
        <v>2</v>
      </c>
      <c r="G65" s="15">
        <f t="shared" si="0"/>
        <v>7.5660000000000007</v>
      </c>
      <c r="H65" s="15">
        <f t="shared" si="1"/>
        <v>5.82</v>
      </c>
      <c r="J65" s="15">
        <v>2.91</v>
      </c>
      <c r="O65" s="185" t="s">
        <v>553</v>
      </c>
      <c r="P65" s="185" t="s">
        <v>1364</v>
      </c>
      <c r="Q65" s="185"/>
      <c r="R65" s="185" t="s">
        <v>1365</v>
      </c>
      <c r="T65" s="223" t="s">
        <v>207</v>
      </c>
      <c r="U65" s="200">
        <v>6</v>
      </c>
      <c r="V65" s="234">
        <f t="shared" si="2"/>
        <v>55.2</v>
      </c>
      <c r="W65" s="198">
        <v>8</v>
      </c>
      <c r="X65" s="15">
        <f t="shared" si="3"/>
        <v>48</v>
      </c>
    </row>
    <row r="66" spans="1:24" x14ac:dyDescent="0.25">
      <c r="A66" t="s">
        <v>1283</v>
      </c>
      <c r="B66" t="s">
        <v>1286</v>
      </c>
      <c r="D66" t="s">
        <v>1287</v>
      </c>
      <c r="E66" t="s">
        <v>207</v>
      </c>
      <c r="F66" s="145">
        <v>5</v>
      </c>
      <c r="G66" s="15">
        <f t="shared" si="0"/>
        <v>12.284999999999998</v>
      </c>
      <c r="H66" s="15">
        <f t="shared" si="1"/>
        <v>9.4499999999999993</v>
      </c>
      <c r="J66" s="15">
        <v>1.89</v>
      </c>
      <c r="O66" s="185" t="s">
        <v>553</v>
      </c>
      <c r="P66" s="185" t="s">
        <v>1366</v>
      </c>
      <c r="Q66" s="185"/>
      <c r="R66" s="185" t="s">
        <v>1367</v>
      </c>
      <c r="T66" s="223" t="s">
        <v>207</v>
      </c>
      <c r="U66" s="200">
        <v>4</v>
      </c>
      <c r="V66" s="234">
        <f t="shared" si="2"/>
        <v>36.799999999999997</v>
      </c>
      <c r="W66" s="198">
        <v>8</v>
      </c>
      <c r="X66" s="15">
        <f t="shared" si="3"/>
        <v>32</v>
      </c>
    </row>
    <row r="67" spans="1:24" x14ac:dyDescent="0.25">
      <c r="A67" t="s">
        <v>1283</v>
      </c>
      <c r="B67" t="s">
        <v>1288</v>
      </c>
      <c r="D67" t="s">
        <v>1289</v>
      </c>
      <c r="E67" t="s">
        <v>207</v>
      </c>
      <c r="F67" s="145">
        <v>1</v>
      </c>
      <c r="G67" s="15">
        <f t="shared" si="0"/>
        <v>28.015000000000001</v>
      </c>
      <c r="H67" s="15">
        <f t="shared" si="1"/>
        <v>21.55</v>
      </c>
      <c r="J67" s="15">
        <v>21.55</v>
      </c>
      <c r="O67" s="185" t="s">
        <v>553</v>
      </c>
      <c r="P67" s="185" t="s">
        <v>1308</v>
      </c>
      <c r="Q67" s="185"/>
      <c r="R67" s="185" t="s">
        <v>1309</v>
      </c>
      <c r="S67" t="s">
        <v>1931</v>
      </c>
      <c r="T67" s="223" t="s">
        <v>207</v>
      </c>
      <c r="U67" s="200">
        <v>1</v>
      </c>
      <c r="V67" s="234">
        <f t="shared" si="2"/>
        <v>67.849999999999994</v>
      </c>
      <c r="W67" s="198">
        <v>59</v>
      </c>
      <c r="X67" s="15">
        <f t="shared" si="3"/>
        <v>59</v>
      </c>
    </row>
    <row r="68" spans="1:24" ht="15.75" customHeight="1" x14ac:dyDescent="0.25">
      <c r="A68" t="s">
        <v>1283</v>
      </c>
      <c r="B68" t="s">
        <v>1290</v>
      </c>
      <c r="C68" t="s">
        <v>1930</v>
      </c>
      <c r="D68" t="s">
        <v>1291</v>
      </c>
      <c r="E68" t="s">
        <v>207</v>
      </c>
      <c r="F68" s="145">
        <v>1</v>
      </c>
      <c r="G68" s="15">
        <f t="shared" si="0"/>
        <v>67.599999999999994</v>
      </c>
      <c r="H68" s="15">
        <v>52</v>
      </c>
      <c r="J68" s="15">
        <v>29.77</v>
      </c>
      <c r="P68" s="195" t="s">
        <v>1303</v>
      </c>
      <c r="Q68" s="195"/>
      <c r="R68" s="195" t="s">
        <v>1304</v>
      </c>
      <c r="T68" s="196" t="s">
        <v>207</v>
      </c>
      <c r="U68" s="199">
        <v>1</v>
      </c>
      <c r="V68" s="234">
        <f t="shared" si="2"/>
        <v>20.7</v>
      </c>
      <c r="W68" s="197">
        <v>18</v>
      </c>
      <c r="X68" s="15">
        <f t="shared" si="3"/>
        <v>18</v>
      </c>
    </row>
    <row r="69" spans="1:24" ht="15.75" customHeight="1" x14ac:dyDescent="0.25">
      <c r="A69" t="s">
        <v>1283</v>
      </c>
      <c r="B69" t="s">
        <v>1292</v>
      </c>
      <c r="C69" t="s">
        <v>1930</v>
      </c>
      <c r="D69" t="s">
        <v>1293</v>
      </c>
      <c r="E69" t="s">
        <v>207</v>
      </c>
      <c r="F69" s="145">
        <v>1</v>
      </c>
      <c r="G69" s="15">
        <f t="shared" si="0"/>
        <v>33.826000000000001</v>
      </c>
      <c r="H69" s="15">
        <f>J69*F69</f>
        <v>26.02</v>
      </c>
      <c r="J69" s="15">
        <v>26.02</v>
      </c>
      <c r="O69" s="185" t="s">
        <v>651</v>
      </c>
      <c r="P69" s="185" t="s">
        <v>1216</v>
      </c>
      <c r="Q69" s="185"/>
      <c r="R69" s="185" t="s">
        <v>1373</v>
      </c>
      <c r="S69" t="s">
        <v>1964</v>
      </c>
      <c r="T69" s="223" t="s">
        <v>207</v>
      </c>
      <c r="U69" s="200">
        <v>3</v>
      </c>
      <c r="V69" s="234">
        <f t="shared" si="2"/>
        <v>202.23899999999998</v>
      </c>
      <c r="W69" s="198">
        <v>58.62</v>
      </c>
      <c r="X69" s="15">
        <f t="shared" si="3"/>
        <v>175.85999999999999</v>
      </c>
    </row>
    <row r="70" spans="1:24" ht="15.75" customHeight="1" x14ac:dyDescent="0.25">
      <c r="D70" t="s">
        <v>1514</v>
      </c>
      <c r="E70" t="s">
        <v>207</v>
      </c>
      <c r="F70" s="145">
        <v>1</v>
      </c>
      <c r="G70" s="15">
        <v>992</v>
      </c>
      <c r="H70" s="15">
        <f>J70*F70</f>
        <v>992</v>
      </c>
      <c r="J70" s="15">
        <v>992</v>
      </c>
      <c r="R70" s="185" t="s">
        <v>1965</v>
      </c>
      <c r="S70" t="s">
        <v>1928</v>
      </c>
      <c r="T70" s="145" t="s">
        <v>207</v>
      </c>
      <c r="U70" s="232">
        <v>1</v>
      </c>
      <c r="V70" s="234">
        <f t="shared" si="2"/>
        <v>44.85</v>
      </c>
      <c r="W70" s="15">
        <v>39</v>
      </c>
      <c r="X70" s="15">
        <f t="shared" si="3"/>
        <v>39</v>
      </c>
    </row>
    <row r="71" spans="1:24" ht="15.75" customHeight="1" x14ac:dyDescent="0.25">
      <c r="D71" t="s">
        <v>1515</v>
      </c>
      <c r="E71" t="s">
        <v>207</v>
      </c>
      <c r="F71" s="145">
        <v>1</v>
      </c>
      <c r="G71" s="15">
        <v>61</v>
      </c>
      <c r="H71" s="15">
        <f>J71*F71</f>
        <v>61</v>
      </c>
      <c r="J71" s="15">
        <v>61</v>
      </c>
      <c r="O71" s="185"/>
      <c r="P71" t="s">
        <v>1966</v>
      </c>
      <c r="R71" t="s">
        <v>1967</v>
      </c>
      <c r="T71" s="145" t="s">
        <v>207</v>
      </c>
      <c r="U71" s="232">
        <v>1</v>
      </c>
      <c r="V71" s="234">
        <f t="shared" si="2"/>
        <v>57.5</v>
      </c>
      <c r="W71" s="15">
        <v>50</v>
      </c>
      <c r="X71" s="15">
        <f t="shared" si="3"/>
        <v>50</v>
      </c>
    </row>
    <row r="72" spans="1:24" ht="15.75" customHeight="1" x14ac:dyDescent="0.25">
      <c r="D72" t="s">
        <v>1516</v>
      </c>
      <c r="E72" t="s">
        <v>207</v>
      </c>
      <c r="F72" s="145">
        <v>1</v>
      </c>
      <c r="G72" s="15">
        <v>534</v>
      </c>
      <c r="H72" s="15">
        <f>J72*F72</f>
        <v>534</v>
      </c>
      <c r="J72" s="15">
        <v>534</v>
      </c>
      <c r="O72" s="185"/>
      <c r="R72" t="s">
        <v>1223</v>
      </c>
      <c r="S72" t="s">
        <v>1968</v>
      </c>
      <c r="T72" s="145" t="s">
        <v>263</v>
      </c>
      <c r="U72" s="232">
        <v>2</v>
      </c>
      <c r="V72" s="234">
        <f t="shared" si="2"/>
        <v>80.5</v>
      </c>
      <c r="W72" s="15">
        <v>35</v>
      </c>
      <c r="X72" s="15">
        <f t="shared" si="3"/>
        <v>70</v>
      </c>
    </row>
    <row r="73" spans="1:24" ht="15.75" customHeight="1" x14ac:dyDescent="0.25">
      <c r="D73" t="s">
        <v>1854</v>
      </c>
      <c r="E73" t="s">
        <v>77</v>
      </c>
      <c r="F73" s="145">
        <v>10</v>
      </c>
      <c r="G73" s="15">
        <v>16</v>
      </c>
      <c r="H73" s="15">
        <v>15</v>
      </c>
      <c r="O73" s="185" t="s">
        <v>451</v>
      </c>
      <c r="P73" s="185" t="s">
        <v>1320</v>
      </c>
      <c r="Q73" s="185"/>
      <c r="R73" s="185" t="s">
        <v>1321</v>
      </c>
      <c r="S73" s="129"/>
      <c r="T73" s="223" t="s">
        <v>207</v>
      </c>
      <c r="U73" s="200">
        <v>10</v>
      </c>
      <c r="V73" s="234">
        <f t="shared" si="2"/>
        <v>118.33499999999999</v>
      </c>
      <c r="W73" s="198">
        <v>10.29</v>
      </c>
      <c r="X73" s="15">
        <f t="shared" si="3"/>
        <v>102.89999999999999</v>
      </c>
    </row>
    <row r="74" spans="1:24" x14ac:dyDescent="0.25">
      <c r="D74" t="s">
        <v>1855</v>
      </c>
      <c r="E74" t="s">
        <v>77</v>
      </c>
      <c r="F74" s="145">
        <v>5</v>
      </c>
      <c r="G74" s="15">
        <f>H74+$I$50*H74</f>
        <v>13</v>
      </c>
      <c r="H74" s="15">
        <v>10</v>
      </c>
      <c r="O74" s="185" t="s">
        <v>451</v>
      </c>
      <c r="P74" s="185" t="s">
        <v>1272</v>
      </c>
      <c r="Q74" s="185"/>
      <c r="R74" s="185" t="s">
        <v>1324</v>
      </c>
      <c r="S74" s="129"/>
      <c r="T74" s="223" t="s">
        <v>207</v>
      </c>
      <c r="U74" s="200">
        <v>3</v>
      </c>
      <c r="V74" s="234">
        <f t="shared" si="2"/>
        <v>13.075500000000002</v>
      </c>
      <c r="W74" s="198">
        <v>3.79</v>
      </c>
      <c r="X74" s="15">
        <f t="shared" si="3"/>
        <v>11.370000000000001</v>
      </c>
    </row>
    <row r="75" spans="1:24" x14ac:dyDescent="0.25">
      <c r="D75" t="s">
        <v>1862</v>
      </c>
      <c r="E75" t="s">
        <v>77</v>
      </c>
      <c r="F75" s="145">
        <v>15</v>
      </c>
      <c r="G75" s="15">
        <f>H75+$I$50*H75</f>
        <v>10.4</v>
      </c>
      <c r="H75" s="116">
        <v>8</v>
      </c>
      <c r="O75" s="185" t="s">
        <v>451</v>
      </c>
      <c r="P75" s="185" t="s">
        <v>1325</v>
      </c>
      <c r="Q75" s="185"/>
      <c r="R75" s="185" t="s">
        <v>1326</v>
      </c>
      <c r="S75" s="129"/>
      <c r="T75" s="223" t="s">
        <v>207</v>
      </c>
      <c r="U75" s="200">
        <v>2</v>
      </c>
      <c r="V75" s="234">
        <f t="shared" si="2"/>
        <v>5.98</v>
      </c>
      <c r="W75" s="198">
        <v>2.6</v>
      </c>
      <c r="X75" s="15">
        <f t="shared" si="3"/>
        <v>5.2</v>
      </c>
    </row>
    <row r="76" spans="1:24" x14ac:dyDescent="0.25">
      <c r="D76" t="s">
        <v>1864</v>
      </c>
      <c r="G76" s="15">
        <v>20</v>
      </c>
      <c r="H76" s="158">
        <v>20</v>
      </c>
      <c r="O76" s="185" t="s">
        <v>451</v>
      </c>
      <c r="P76" s="185" t="s">
        <v>1327</v>
      </c>
      <c r="Q76" s="185"/>
      <c r="R76" s="185" t="s">
        <v>1328</v>
      </c>
      <c r="S76" s="129"/>
      <c r="T76" s="223" t="s">
        <v>443</v>
      </c>
      <c r="U76" s="200">
        <v>2</v>
      </c>
      <c r="V76" s="234">
        <f t="shared" si="2"/>
        <v>6.8079999999999998</v>
      </c>
      <c r="W76" s="198">
        <v>2.96</v>
      </c>
      <c r="X76" s="15">
        <f t="shared" si="3"/>
        <v>5.92</v>
      </c>
    </row>
    <row r="77" spans="1:24" x14ac:dyDescent="0.25">
      <c r="D77" t="s">
        <v>1863</v>
      </c>
      <c r="E77" t="s">
        <v>207</v>
      </c>
      <c r="F77" s="145">
        <v>30</v>
      </c>
      <c r="G77" s="76">
        <v>36</v>
      </c>
      <c r="H77" s="76">
        <f>F77*1.2</f>
        <v>36</v>
      </c>
      <c r="I77" s="158">
        <v>1.2</v>
      </c>
      <c r="O77" t="s">
        <v>1407</v>
      </c>
      <c r="P77" t="s">
        <v>1409</v>
      </c>
      <c r="Q77" t="s">
        <v>1408</v>
      </c>
      <c r="R77" t="s">
        <v>1926</v>
      </c>
      <c r="S77" s="129"/>
      <c r="T77" s="145" t="s">
        <v>207</v>
      </c>
      <c r="U77" s="232">
        <v>100</v>
      </c>
      <c r="V77" s="234">
        <f t="shared" si="2"/>
        <v>11.302200000000001</v>
      </c>
      <c r="W77" s="15">
        <v>9.8280000000000006E-2</v>
      </c>
      <c r="X77" s="15">
        <f t="shared" si="3"/>
        <v>9.8280000000000012</v>
      </c>
    </row>
    <row r="78" spans="1:24" x14ac:dyDescent="0.25">
      <c r="F78" s="145"/>
      <c r="G78" s="15"/>
      <c r="H78" s="15"/>
      <c r="O78" s="185" t="s">
        <v>485</v>
      </c>
      <c r="P78" s="185" t="s">
        <v>1329</v>
      </c>
      <c r="Q78" s="185"/>
      <c r="R78" s="185" t="s">
        <v>1330</v>
      </c>
      <c r="S78" s="129"/>
      <c r="T78" s="223" t="s">
        <v>207</v>
      </c>
      <c r="U78" s="200">
        <v>1</v>
      </c>
      <c r="V78" s="234">
        <f t="shared" si="2"/>
        <v>4.1284999999999998</v>
      </c>
      <c r="W78" s="198">
        <v>3.59</v>
      </c>
      <c r="X78" s="15">
        <f t="shared" si="3"/>
        <v>3.59</v>
      </c>
    </row>
    <row r="79" spans="1:24" x14ac:dyDescent="0.25">
      <c r="D79" t="s">
        <v>1868</v>
      </c>
      <c r="F79" s="145"/>
      <c r="G79" s="116">
        <f>SUM(G51:G77)</f>
        <v>3169.7396200000003</v>
      </c>
      <c r="H79" s="15">
        <f>SUM(H51:H78)</f>
        <v>2820.1073999999999</v>
      </c>
      <c r="O79" s="185" t="s">
        <v>821</v>
      </c>
      <c r="P79" s="185" t="s">
        <v>875</v>
      </c>
      <c r="Q79" s="185"/>
      <c r="R79" s="185" t="s">
        <v>876</v>
      </c>
      <c r="S79" s="129"/>
      <c r="T79" s="223" t="s">
        <v>207</v>
      </c>
      <c r="U79" s="200">
        <v>27</v>
      </c>
      <c r="V79" s="234">
        <f t="shared" si="2"/>
        <v>186.3</v>
      </c>
      <c r="W79" s="198">
        <v>6</v>
      </c>
      <c r="X79" s="15">
        <f t="shared" si="3"/>
        <v>162</v>
      </c>
    </row>
    <row r="80" spans="1:24" x14ac:dyDescent="0.25">
      <c r="D80" t="s">
        <v>1865</v>
      </c>
      <c r="F80" s="145"/>
      <c r="G80" s="116">
        <v>100</v>
      </c>
      <c r="H80" s="15"/>
      <c r="O80" s="185" t="s">
        <v>485</v>
      </c>
      <c r="P80" s="185" t="s">
        <v>877</v>
      </c>
      <c r="Q80" s="185"/>
      <c r="R80" s="185" t="s">
        <v>878</v>
      </c>
      <c r="S80" s="129"/>
      <c r="T80" s="223" t="s">
        <v>207</v>
      </c>
      <c r="U80" s="200">
        <v>40</v>
      </c>
      <c r="V80" s="234">
        <f t="shared" si="2"/>
        <v>141.68</v>
      </c>
      <c r="W80" s="198">
        <v>3.08</v>
      </c>
      <c r="X80" s="15">
        <f t="shared" si="3"/>
        <v>123.2</v>
      </c>
    </row>
    <row r="81" spans="2:24" x14ac:dyDescent="0.25">
      <c r="F81" s="145"/>
      <c r="G81" s="116"/>
      <c r="H81" s="15"/>
      <c r="O81" s="185" t="s">
        <v>485</v>
      </c>
      <c r="P81" s="185" t="s">
        <v>1331</v>
      </c>
      <c r="Q81" s="185"/>
      <c r="R81" s="185" t="s">
        <v>911</v>
      </c>
      <c r="S81" s="129"/>
      <c r="T81" s="223" t="s">
        <v>207</v>
      </c>
      <c r="U81" s="200">
        <v>110</v>
      </c>
      <c r="V81" s="234">
        <f t="shared" si="2"/>
        <v>65.805300000000003</v>
      </c>
      <c r="W81" s="198">
        <v>0.5202</v>
      </c>
      <c r="X81" s="15">
        <f t="shared" si="3"/>
        <v>57.222000000000001</v>
      </c>
    </row>
    <row r="82" spans="2:24" x14ac:dyDescent="0.25">
      <c r="F82" s="145"/>
      <c r="G82" s="116"/>
      <c r="H82" s="15"/>
      <c r="O82" s="185" t="s">
        <v>485</v>
      </c>
      <c r="P82" s="185" t="s">
        <v>879</v>
      </c>
      <c r="Q82" s="185"/>
      <c r="R82" s="185" t="s">
        <v>1332</v>
      </c>
      <c r="S82" s="129"/>
      <c r="T82" s="223" t="s">
        <v>207</v>
      </c>
      <c r="U82" s="200">
        <v>13</v>
      </c>
      <c r="V82" s="234">
        <f t="shared" si="2"/>
        <v>32.89</v>
      </c>
      <c r="W82" s="198">
        <v>2.2000000000000002</v>
      </c>
      <c r="X82" s="15">
        <f t="shared" si="3"/>
        <v>28.6</v>
      </c>
    </row>
    <row r="83" spans="2:24" x14ac:dyDescent="0.25">
      <c r="B83" t="s">
        <v>1055</v>
      </c>
      <c r="C83">
        <v>1</v>
      </c>
      <c r="F83" s="145"/>
      <c r="G83" s="116"/>
      <c r="H83" s="15"/>
      <c r="O83" s="185" t="s">
        <v>485</v>
      </c>
      <c r="P83" s="185" t="s">
        <v>1333</v>
      </c>
      <c r="Q83" s="185"/>
      <c r="R83" s="185" t="s">
        <v>1334</v>
      </c>
      <c r="S83" s="129"/>
      <c r="T83" s="223" t="s">
        <v>207</v>
      </c>
      <c r="U83" s="200">
        <v>14</v>
      </c>
      <c r="V83" s="234">
        <f t="shared" si="2"/>
        <v>26.887</v>
      </c>
      <c r="W83" s="198">
        <v>1.67</v>
      </c>
      <c r="X83" s="15">
        <f t="shared" si="3"/>
        <v>23.38</v>
      </c>
    </row>
    <row r="84" spans="2:24" x14ac:dyDescent="0.25">
      <c r="B84" t="s">
        <v>1856</v>
      </c>
      <c r="C84">
        <v>3.5</v>
      </c>
      <c r="F84" s="145"/>
      <c r="G84" s="116"/>
      <c r="H84" s="15"/>
      <c r="O84" s="185" t="s">
        <v>485</v>
      </c>
      <c r="P84" s="185" t="s">
        <v>1335</v>
      </c>
      <c r="Q84" s="185"/>
      <c r="R84" s="185" t="s">
        <v>870</v>
      </c>
      <c r="S84" s="129"/>
      <c r="T84" s="223" t="s">
        <v>207</v>
      </c>
      <c r="U84" s="200">
        <v>4</v>
      </c>
      <c r="V84" s="234">
        <f t="shared" si="2"/>
        <v>34.177999999999997</v>
      </c>
      <c r="W84" s="198">
        <v>7.43</v>
      </c>
      <c r="X84" s="15">
        <f t="shared" si="3"/>
        <v>29.72</v>
      </c>
    </row>
    <row r="85" spans="2:24" x14ac:dyDescent="0.25">
      <c r="B85" t="s">
        <v>1058</v>
      </c>
      <c r="C85">
        <v>8.5</v>
      </c>
      <c r="F85" s="145"/>
      <c r="G85" s="116"/>
      <c r="H85" s="15"/>
      <c r="O85" s="185" t="s">
        <v>485</v>
      </c>
      <c r="P85" s="185" t="s">
        <v>1336</v>
      </c>
      <c r="Q85" s="185"/>
      <c r="R85" s="185" t="s">
        <v>1337</v>
      </c>
      <c r="S85" s="129"/>
      <c r="T85" s="223" t="s">
        <v>207</v>
      </c>
      <c r="U85" s="200">
        <v>15</v>
      </c>
      <c r="V85" s="234">
        <f t="shared" si="2"/>
        <v>36.57</v>
      </c>
      <c r="W85" s="198">
        <v>2.12</v>
      </c>
      <c r="X85" s="15">
        <f t="shared" si="3"/>
        <v>31.8</v>
      </c>
    </row>
    <row r="86" spans="2:24" x14ac:dyDescent="0.25">
      <c r="B86" t="s">
        <v>1857</v>
      </c>
      <c r="C86">
        <v>7</v>
      </c>
      <c r="F86" s="145"/>
      <c r="G86" s="116"/>
      <c r="H86" s="15"/>
      <c r="O86" s="185" t="s">
        <v>485</v>
      </c>
      <c r="P86" s="185" t="s">
        <v>1338</v>
      </c>
      <c r="Q86" s="185"/>
      <c r="R86" s="185" t="s">
        <v>1339</v>
      </c>
      <c r="S86" s="129"/>
      <c r="T86" s="223" t="s">
        <v>207</v>
      </c>
      <c r="U86" s="200">
        <v>6</v>
      </c>
      <c r="V86" s="234">
        <f t="shared" si="2"/>
        <v>6.3480000000000008</v>
      </c>
      <c r="W86" s="198">
        <v>0.92</v>
      </c>
      <c r="X86" s="15">
        <f t="shared" si="3"/>
        <v>5.5200000000000005</v>
      </c>
    </row>
    <row r="87" spans="2:24" x14ac:dyDescent="0.25">
      <c r="B87" t="s">
        <v>598</v>
      </c>
      <c r="C87">
        <v>3</v>
      </c>
      <c r="F87" s="145"/>
      <c r="G87" s="116"/>
      <c r="H87" s="15"/>
      <c r="O87" s="185" t="s">
        <v>485</v>
      </c>
      <c r="P87" s="185" t="s">
        <v>1340</v>
      </c>
      <c r="Q87" s="185"/>
      <c r="R87" s="185" t="s">
        <v>1341</v>
      </c>
      <c r="S87" s="129"/>
      <c r="T87" s="223" t="s">
        <v>207</v>
      </c>
      <c r="U87" s="200">
        <v>9</v>
      </c>
      <c r="V87" s="234">
        <f t="shared" ref="V87:V118" si="4">X87+X87*$W$206</f>
        <v>9.522000000000002</v>
      </c>
      <c r="W87" s="198">
        <v>0.92</v>
      </c>
      <c r="X87" s="15">
        <f t="shared" ref="X87:X118" si="5">U87*W87</f>
        <v>8.2800000000000011</v>
      </c>
    </row>
    <row r="88" spans="2:24" x14ac:dyDescent="0.25">
      <c r="B88" t="s">
        <v>1245</v>
      </c>
      <c r="C88">
        <v>10</v>
      </c>
      <c r="F88" s="145"/>
      <c r="G88" s="116"/>
      <c r="H88" s="15"/>
      <c r="O88" s="185" t="s">
        <v>485</v>
      </c>
      <c r="P88" s="185" t="s">
        <v>871</v>
      </c>
      <c r="Q88" s="185"/>
      <c r="R88" s="185" t="s">
        <v>1342</v>
      </c>
      <c r="S88" s="129"/>
      <c r="T88" s="223" t="s">
        <v>207</v>
      </c>
      <c r="U88" s="200">
        <v>2</v>
      </c>
      <c r="V88" s="234">
        <f t="shared" si="4"/>
        <v>4.9220000000000006</v>
      </c>
      <c r="W88" s="198">
        <v>2.14</v>
      </c>
      <c r="X88" s="15">
        <f t="shared" si="5"/>
        <v>4.28</v>
      </c>
    </row>
    <row r="89" spans="2:24" x14ac:dyDescent="0.25">
      <c r="B89" t="s">
        <v>1858</v>
      </c>
      <c r="C89">
        <v>6.5</v>
      </c>
      <c r="F89" s="145"/>
      <c r="G89" s="116"/>
      <c r="H89" s="15"/>
      <c r="O89" s="185"/>
      <c r="P89" s="185"/>
      <c r="Q89" s="185"/>
      <c r="R89" s="185" t="s">
        <v>1951</v>
      </c>
      <c r="S89" s="129"/>
      <c r="T89" s="223" t="s">
        <v>1950</v>
      </c>
      <c r="U89" s="200">
        <v>2</v>
      </c>
      <c r="V89" s="234">
        <f t="shared" si="4"/>
        <v>8.74</v>
      </c>
      <c r="W89" s="198">
        <v>3.8</v>
      </c>
      <c r="X89" s="15">
        <f t="shared" si="5"/>
        <v>7.6</v>
      </c>
    </row>
    <row r="90" spans="2:24" x14ac:dyDescent="0.25">
      <c r="B90" t="s">
        <v>1298</v>
      </c>
      <c r="C90">
        <v>9</v>
      </c>
      <c r="F90" s="145"/>
      <c r="G90" s="116"/>
      <c r="H90" s="15"/>
      <c r="O90" s="185" t="s">
        <v>485</v>
      </c>
      <c r="P90" s="185" t="s">
        <v>957</v>
      </c>
      <c r="Q90" s="185"/>
      <c r="R90" s="185" t="s">
        <v>1343</v>
      </c>
      <c r="S90" s="129"/>
      <c r="T90" s="223" t="s">
        <v>207</v>
      </c>
      <c r="U90" s="200">
        <v>1</v>
      </c>
      <c r="V90" s="234">
        <f t="shared" si="4"/>
        <v>7.0653699999999997</v>
      </c>
      <c r="W90" s="198">
        <v>6.1437999999999997</v>
      </c>
      <c r="X90" s="15">
        <f t="shared" si="5"/>
        <v>6.1437999999999997</v>
      </c>
    </row>
    <row r="91" spans="2:24" x14ac:dyDescent="0.25">
      <c r="B91" t="s">
        <v>1859</v>
      </c>
      <c r="C91">
        <v>4</v>
      </c>
      <c r="F91" s="145"/>
      <c r="G91" s="116"/>
      <c r="H91" s="15"/>
      <c r="O91" s="185"/>
      <c r="P91" s="185"/>
      <c r="Q91" s="185"/>
      <c r="R91" t="s">
        <v>1542</v>
      </c>
      <c r="S91" s="129"/>
      <c r="T91" s="144" t="s">
        <v>207</v>
      </c>
      <c r="U91" s="232">
        <v>1</v>
      </c>
      <c r="V91" s="234">
        <f t="shared" si="4"/>
        <v>9.1999999999999993</v>
      </c>
      <c r="W91" s="198">
        <v>8</v>
      </c>
      <c r="X91" s="15">
        <f t="shared" si="5"/>
        <v>8</v>
      </c>
    </row>
    <row r="92" spans="2:24" x14ac:dyDescent="0.25">
      <c r="B92" t="s">
        <v>1860</v>
      </c>
      <c r="C92">
        <v>8</v>
      </c>
      <c r="F92" s="145"/>
      <c r="G92" s="116"/>
      <c r="H92" s="15"/>
      <c r="O92" s="185"/>
      <c r="P92" s="185"/>
      <c r="Q92" s="185"/>
      <c r="R92" s="187" t="s">
        <v>1952</v>
      </c>
      <c r="S92" s="129"/>
      <c r="T92" s="144" t="s">
        <v>207</v>
      </c>
      <c r="U92" s="231">
        <v>2</v>
      </c>
      <c r="V92" s="234">
        <f t="shared" si="4"/>
        <v>16.100000000000001</v>
      </c>
      <c r="W92" s="198">
        <v>7</v>
      </c>
      <c r="X92" s="15">
        <f t="shared" si="5"/>
        <v>14</v>
      </c>
    </row>
    <row r="93" spans="2:24" x14ac:dyDescent="0.25">
      <c r="B93" t="s">
        <v>1861</v>
      </c>
      <c r="C93" s="8">
        <v>5</v>
      </c>
      <c r="F93" s="145"/>
      <c r="G93" s="116"/>
      <c r="H93" s="15"/>
      <c r="O93" s="185" t="s">
        <v>651</v>
      </c>
      <c r="P93" s="185" t="s">
        <v>1358</v>
      </c>
      <c r="Q93" s="185"/>
      <c r="R93" s="185" t="s">
        <v>1372</v>
      </c>
      <c r="S93" s="129"/>
      <c r="T93" s="223" t="s">
        <v>207</v>
      </c>
      <c r="U93" s="200">
        <v>2</v>
      </c>
      <c r="V93" s="234">
        <f t="shared" si="4"/>
        <v>71.001000000000005</v>
      </c>
      <c r="W93" s="198">
        <v>30.87</v>
      </c>
      <c r="X93" s="15">
        <f t="shared" si="5"/>
        <v>61.74</v>
      </c>
    </row>
    <row r="94" spans="2:24" x14ac:dyDescent="0.25">
      <c r="C94">
        <f>SUM(C83:C93)</f>
        <v>65.5</v>
      </c>
      <c r="D94" t="s">
        <v>1870</v>
      </c>
      <c r="F94" s="145"/>
      <c r="G94" s="116"/>
      <c r="H94" s="15"/>
      <c r="O94" s="185" t="s">
        <v>1085</v>
      </c>
      <c r="P94" s="185" t="s">
        <v>1400</v>
      </c>
      <c r="Q94" s="185"/>
      <c r="R94" s="185" t="s">
        <v>1401</v>
      </c>
      <c r="S94" s="129"/>
      <c r="T94" s="223" t="s">
        <v>207</v>
      </c>
      <c r="U94" s="200">
        <v>2</v>
      </c>
      <c r="V94" s="234">
        <f t="shared" si="4"/>
        <v>9.7059999999999995</v>
      </c>
      <c r="W94" s="198">
        <v>4.22</v>
      </c>
      <c r="X94" s="15">
        <f t="shared" si="5"/>
        <v>8.44</v>
      </c>
    </row>
    <row r="95" spans="2:24" x14ac:dyDescent="0.25">
      <c r="D95" t="s">
        <v>1871</v>
      </c>
      <c r="F95" s="145"/>
      <c r="G95" s="76">
        <f>23*33</f>
        <v>759</v>
      </c>
      <c r="H95" s="15"/>
      <c r="O95" t="s">
        <v>723</v>
      </c>
      <c r="P95" t="s">
        <v>1409</v>
      </c>
      <c r="Q95" t="s">
        <v>912</v>
      </c>
      <c r="R95" t="s">
        <v>913</v>
      </c>
      <c r="S95" s="129"/>
      <c r="T95" s="223" t="s">
        <v>207</v>
      </c>
      <c r="U95" s="232">
        <v>83</v>
      </c>
      <c r="V95" s="234">
        <f t="shared" si="4"/>
        <v>120.906515</v>
      </c>
      <c r="W95" s="15">
        <v>1.2666999999999999</v>
      </c>
      <c r="X95" s="15">
        <f t="shared" si="5"/>
        <v>105.1361</v>
      </c>
    </row>
    <row r="96" spans="2:24" x14ac:dyDescent="0.25">
      <c r="F96" s="145"/>
      <c r="G96" s="15"/>
      <c r="H96" s="15"/>
      <c r="O96" t="s">
        <v>723</v>
      </c>
      <c r="P96" t="s">
        <v>1409</v>
      </c>
      <c r="Q96" t="s">
        <v>1504</v>
      </c>
      <c r="R96" t="s">
        <v>1505</v>
      </c>
      <c r="S96" s="129"/>
      <c r="T96" s="223" t="s">
        <v>207</v>
      </c>
      <c r="U96" s="232">
        <v>3</v>
      </c>
      <c r="V96" s="234">
        <f t="shared" si="4"/>
        <v>14.326469999999999</v>
      </c>
      <c r="W96" s="15">
        <v>4.1525999999999996</v>
      </c>
      <c r="X96" s="15">
        <f t="shared" si="5"/>
        <v>12.457799999999999</v>
      </c>
    </row>
    <row r="97" spans="1:24" x14ac:dyDescent="0.25">
      <c r="D97" s="227" t="s">
        <v>1872</v>
      </c>
      <c r="E97" s="227"/>
      <c r="F97" s="228"/>
      <c r="G97" s="229">
        <f>SUM(G79:G95)</f>
        <v>4028.7396200000003</v>
      </c>
      <c r="H97" s="15"/>
      <c r="O97" t="s">
        <v>723</v>
      </c>
      <c r="P97" t="s">
        <v>1409</v>
      </c>
      <c r="Q97" t="s">
        <v>1506</v>
      </c>
      <c r="R97" t="s">
        <v>1507</v>
      </c>
      <c r="S97" s="129"/>
      <c r="T97" s="223" t="s">
        <v>207</v>
      </c>
      <c r="U97" s="232">
        <v>5</v>
      </c>
      <c r="V97" s="234">
        <f t="shared" si="4"/>
        <v>14.500349999999997</v>
      </c>
      <c r="W97" s="15">
        <v>2.5217999999999998</v>
      </c>
      <c r="X97" s="15">
        <f t="shared" si="5"/>
        <v>12.608999999999998</v>
      </c>
    </row>
    <row r="98" spans="1:24" x14ac:dyDescent="0.25">
      <c r="F98" s="145"/>
      <c r="G98" s="15"/>
      <c r="H98" s="15"/>
      <c r="O98" s="185" t="s">
        <v>1391</v>
      </c>
      <c r="P98" s="185" t="s">
        <v>1398</v>
      </c>
      <c r="Q98" s="185"/>
      <c r="R98" s="185" t="s">
        <v>1399</v>
      </c>
      <c r="S98" s="129"/>
      <c r="T98" s="223" t="s">
        <v>207</v>
      </c>
      <c r="U98" s="200">
        <v>5</v>
      </c>
      <c r="V98" s="234">
        <f t="shared" si="4"/>
        <v>11.270000000000001</v>
      </c>
      <c r="W98" s="198">
        <v>1.96</v>
      </c>
      <c r="X98" s="15">
        <f t="shared" si="5"/>
        <v>9.8000000000000007</v>
      </c>
    </row>
    <row r="99" spans="1:24" x14ac:dyDescent="0.25">
      <c r="F99" s="145"/>
      <c r="G99" s="15"/>
      <c r="H99" s="15"/>
      <c r="O99" t="s">
        <v>809</v>
      </c>
      <c r="P99" t="s">
        <v>1409</v>
      </c>
      <c r="Q99">
        <v>14613</v>
      </c>
      <c r="R99" t="s">
        <v>1492</v>
      </c>
      <c r="S99" s="129"/>
      <c r="T99" s="223" t="s">
        <v>207</v>
      </c>
      <c r="U99" s="232">
        <v>86</v>
      </c>
      <c r="V99" s="234">
        <f t="shared" si="4"/>
        <v>69.902519999999996</v>
      </c>
      <c r="W99" s="15">
        <v>0.70679999999999998</v>
      </c>
      <c r="X99" s="15">
        <f t="shared" si="5"/>
        <v>60.784799999999997</v>
      </c>
    </row>
    <row r="100" spans="1:24" x14ac:dyDescent="0.25">
      <c r="F100" s="145"/>
      <c r="G100" s="15"/>
      <c r="H100" s="15"/>
      <c r="O100" t="s">
        <v>809</v>
      </c>
      <c r="P100" t="s">
        <v>1409</v>
      </c>
      <c r="Q100">
        <v>14614</v>
      </c>
      <c r="R100" t="s">
        <v>1493</v>
      </c>
      <c r="S100" s="129"/>
      <c r="T100" s="223" t="s">
        <v>207</v>
      </c>
      <c r="U100" s="232">
        <v>6</v>
      </c>
      <c r="V100" s="234">
        <f t="shared" si="4"/>
        <v>11.4057</v>
      </c>
      <c r="W100" s="15">
        <v>1.653</v>
      </c>
      <c r="X100" s="15">
        <f t="shared" si="5"/>
        <v>9.9179999999999993</v>
      </c>
    </row>
    <row r="101" spans="1:24" x14ac:dyDescent="0.25">
      <c r="A101" s="111" t="s">
        <v>1999</v>
      </c>
      <c r="F101" s="145"/>
      <c r="G101" s="15"/>
      <c r="H101" s="15"/>
      <c r="O101" t="s">
        <v>809</v>
      </c>
      <c r="P101" t="s">
        <v>1409</v>
      </c>
      <c r="Q101">
        <v>14617</v>
      </c>
      <c r="R101" t="s">
        <v>1494</v>
      </c>
      <c r="S101" s="129"/>
      <c r="T101" s="223" t="s">
        <v>207</v>
      </c>
      <c r="U101" s="232">
        <v>2</v>
      </c>
      <c r="V101" s="234">
        <f t="shared" si="4"/>
        <v>5.7159599999999999</v>
      </c>
      <c r="W101" s="15">
        <v>2.4851999999999999</v>
      </c>
      <c r="X101" s="15">
        <f t="shared" si="5"/>
        <v>4.9703999999999997</v>
      </c>
    </row>
    <row r="102" spans="1:24" x14ac:dyDescent="0.25">
      <c r="F102" s="145"/>
      <c r="G102" s="15"/>
      <c r="H102" s="15"/>
      <c r="O102" t="s">
        <v>809</v>
      </c>
      <c r="P102" t="s">
        <v>1409</v>
      </c>
      <c r="Q102">
        <v>14052</v>
      </c>
      <c r="R102" t="s">
        <v>1495</v>
      </c>
      <c r="S102" s="129"/>
      <c r="T102" s="223" t="s">
        <v>207</v>
      </c>
      <c r="U102" s="232">
        <v>2</v>
      </c>
      <c r="V102" s="234">
        <f t="shared" si="4"/>
        <v>16.820129999999999</v>
      </c>
      <c r="W102" s="15">
        <v>7.3131000000000004</v>
      </c>
      <c r="X102" s="15">
        <f t="shared" si="5"/>
        <v>14.626200000000001</v>
      </c>
    </row>
    <row r="103" spans="1:24" x14ac:dyDescent="0.25">
      <c r="D103" t="s">
        <v>1910</v>
      </c>
      <c r="E103" t="s">
        <v>1923</v>
      </c>
      <c r="F103" s="145" t="s">
        <v>77</v>
      </c>
      <c r="G103" s="145">
        <v>4</v>
      </c>
      <c r="H103" s="15">
        <f t="shared" ref="H103:H134" si="6">J103+J103*$I$226</f>
        <v>40.25</v>
      </c>
      <c r="I103" s="15"/>
      <c r="J103" s="15">
        <v>35</v>
      </c>
      <c r="O103" t="s">
        <v>809</v>
      </c>
      <c r="P103" t="s">
        <v>1409</v>
      </c>
      <c r="Q103">
        <v>14373</v>
      </c>
      <c r="R103" t="s">
        <v>1496</v>
      </c>
      <c r="S103" s="129"/>
      <c r="T103" s="223" t="s">
        <v>207</v>
      </c>
      <c r="U103" s="232">
        <v>1</v>
      </c>
      <c r="V103" s="234">
        <f t="shared" si="4"/>
        <v>17.029890000000002</v>
      </c>
      <c r="W103" s="15">
        <v>14.8086</v>
      </c>
      <c r="X103" s="15">
        <f t="shared" si="5"/>
        <v>14.8086</v>
      </c>
    </row>
    <row r="104" spans="1:24" x14ac:dyDescent="0.25">
      <c r="A104" s="185"/>
      <c r="B104" s="195" t="s">
        <v>1318</v>
      </c>
      <c r="C104" s="195"/>
      <c r="D104" s="195" t="s">
        <v>1319</v>
      </c>
      <c r="E104" s="129" t="s">
        <v>1925</v>
      </c>
      <c r="F104" s="196" t="s">
        <v>207</v>
      </c>
      <c r="G104" s="199">
        <v>2</v>
      </c>
      <c r="H104" s="15">
        <f t="shared" si="6"/>
        <v>73.599999999999994</v>
      </c>
      <c r="I104" s="197">
        <v>32</v>
      </c>
      <c r="J104" s="15">
        <f t="shared" ref="J104:J135" si="7">I104*G104</f>
        <v>64</v>
      </c>
      <c r="O104" t="s">
        <v>809</v>
      </c>
      <c r="P104" t="s">
        <v>1409</v>
      </c>
      <c r="Q104">
        <v>14378</v>
      </c>
      <c r="R104" t="s">
        <v>1497</v>
      </c>
      <c r="S104" s="129"/>
      <c r="T104" s="223" t="s">
        <v>207</v>
      </c>
      <c r="U104" s="232">
        <v>1</v>
      </c>
      <c r="V104" s="234">
        <f t="shared" si="4"/>
        <v>13.88349</v>
      </c>
      <c r="W104" s="15">
        <v>12.0726</v>
      </c>
      <c r="X104" s="15">
        <f t="shared" si="5"/>
        <v>12.0726</v>
      </c>
    </row>
    <row r="105" spans="1:24" x14ac:dyDescent="0.25">
      <c r="A105" t="s">
        <v>1410</v>
      </c>
      <c r="B105" t="s">
        <v>1412</v>
      </c>
      <c r="C105" t="s">
        <v>1411</v>
      </c>
      <c r="D105" t="s">
        <v>1413</v>
      </c>
      <c r="E105" s="209" t="s">
        <v>1923</v>
      </c>
      <c r="F105" s="196" t="s">
        <v>207</v>
      </c>
      <c r="G105" s="145">
        <v>1</v>
      </c>
      <c r="H105" s="15">
        <f t="shared" si="6"/>
        <v>56.036625000000001</v>
      </c>
      <c r="I105" s="15">
        <v>48.727499999999999</v>
      </c>
      <c r="J105" s="15">
        <f t="shared" si="7"/>
        <v>48.727499999999999</v>
      </c>
      <c r="O105" t="s">
        <v>542</v>
      </c>
      <c r="P105" t="s">
        <v>1501</v>
      </c>
      <c r="Q105">
        <v>2004035</v>
      </c>
      <c r="R105" t="s">
        <v>1953</v>
      </c>
      <c r="S105" s="129"/>
      <c r="T105" s="223" t="s">
        <v>207</v>
      </c>
      <c r="U105" s="232">
        <v>3</v>
      </c>
      <c r="V105" s="234">
        <f t="shared" si="4"/>
        <v>20.7</v>
      </c>
      <c r="W105" s="15">
        <v>6</v>
      </c>
      <c r="X105" s="15">
        <f t="shared" si="5"/>
        <v>18</v>
      </c>
    </row>
    <row r="106" spans="1:24" x14ac:dyDescent="0.25">
      <c r="A106" t="s">
        <v>1410</v>
      </c>
      <c r="B106" t="s">
        <v>1414</v>
      </c>
      <c r="C106">
        <v>122754</v>
      </c>
      <c r="D106" t="s">
        <v>1415</v>
      </c>
      <c r="E106" s="209" t="s">
        <v>1923</v>
      </c>
      <c r="F106" s="196" t="s">
        <v>207</v>
      </c>
      <c r="G106" s="145">
        <v>2</v>
      </c>
      <c r="H106" s="15">
        <f t="shared" si="6"/>
        <v>86.94</v>
      </c>
      <c r="I106" s="15">
        <v>37.799999999999997</v>
      </c>
      <c r="J106" s="15">
        <f t="shared" si="7"/>
        <v>75.599999999999994</v>
      </c>
      <c r="R106" t="s">
        <v>1954</v>
      </c>
      <c r="S106" s="129"/>
      <c r="T106" s="223" t="s">
        <v>207</v>
      </c>
      <c r="U106" s="232">
        <v>3</v>
      </c>
      <c r="V106" s="234">
        <f t="shared" si="4"/>
        <v>20.7</v>
      </c>
      <c r="W106" s="15">
        <v>6</v>
      </c>
      <c r="X106" s="15">
        <f t="shared" si="5"/>
        <v>18</v>
      </c>
    </row>
    <row r="107" spans="1:24" x14ac:dyDescent="0.25">
      <c r="A107" t="s">
        <v>1410</v>
      </c>
      <c r="B107" t="s">
        <v>1417</v>
      </c>
      <c r="C107" t="s">
        <v>1416</v>
      </c>
      <c r="D107" t="s">
        <v>1418</v>
      </c>
      <c r="E107" s="209" t="s">
        <v>1925</v>
      </c>
      <c r="F107" s="196" t="s">
        <v>207</v>
      </c>
      <c r="G107" s="145">
        <v>4</v>
      </c>
      <c r="H107" s="15">
        <f t="shared" si="6"/>
        <v>66.240000000000009</v>
      </c>
      <c r="I107" s="15">
        <v>14.4</v>
      </c>
      <c r="J107" s="15">
        <f t="shared" si="7"/>
        <v>57.6</v>
      </c>
      <c r="R107" t="s">
        <v>1955</v>
      </c>
      <c r="S107" s="129"/>
      <c r="T107" s="223" t="s">
        <v>207</v>
      </c>
      <c r="U107" s="232">
        <v>7</v>
      </c>
      <c r="V107" s="234">
        <f t="shared" si="4"/>
        <v>48.3</v>
      </c>
      <c r="W107" s="15">
        <v>6</v>
      </c>
      <c r="X107" s="15">
        <f t="shared" si="5"/>
        <v>42</v>
      </c>
    </row>
    <row r="108" spans="1:24" x14ac:dyDescent="0.25">
      <c r="A108" t="s">
        <v>1425</v>
      </c>
      <c r="B108" t="s">
        <v>1412</v>
      </c>
      <c r="C108" t="s">
        <v>1437</v>
      </c>
      <c r="D108" t="s">
        <v>1438</v>
      </c>
      <c r="E108" s="209" t="s">
        <v>1924</v>
      </c>
      <c r="F108" s="196" t="s">
        <v>207</v>
      </c>
      <c r="G108" s="145">
        <v>2</v>
      </c>
      <c r="H108" s="15">
        <f t="shared" si="6"/>
        <v>25.875</v>
      </c>
      <c r="I108" s="15">
        <v>11.25</v>
      </c>
      <c r="J108" s="15">
        <f t="shared" si="7"/>
        <v>22.5</v>
      </c>
      <c r="O108" t="s">
        <v>809</v>
      </c>
      <c r="P108" t="s">
        <v>1490</v>
      </c>
      <c r="Q108" t="s">
        <v>1489</v>
      </c>
      <c r="R108" t="s">
        <v>1491</v>
      </c>
      <c r="S108" s="129"/>
      <c r="T108" s="223" t="s">
        <v>207</v>
      </c>
      <c r="U108" s="232">
        <v>8</v>
      </c>
      <c r="V108" s="234">
        <f t="shared" si="4"/>
        <v>434.7</v>
      </c>
      <c r="W108" s="15">
        <v>47.25</v>
      </c>
      <c r="X108" s="15">
        <f t="shared" si="5"/>
        <v>378</v>
      </c>
    </row>
    <row r="109" spans="1:24" x14ac:dyDescent="0.25">
      <c r="A109" t="s">
        <v>1425</v>
      </c>
      <c r="B109" t="s">
        <v>1412</v>
      </c>
      <c r="C109" t="s">
        <v>1439</v>
      </c>
      <c r="D109" t="s">
        <v>1106</v>
      </c>
      <c r="E109" s="209" t="s">
        <v>1924</v>
      </c>
      <c r="F109" s="196" t="s">
        <v>207</v>
      </c>
      <c r="G109" s="145">
        <v>1</v>
      </c>
      <c r="H109" s="15">
        <f t="shared" si="6"/>
        <v>39.148874999999997</v>
      </c>
      <c r="I109" s="15">
        <v>34.042499999999997</v>
      </c>
      <c r="J109" s="15">
        <f t="shared" si="7"/>
        <v>34.042499999999997</v>
      </c>
      <c r="O109" s="185" t="s">
        <v>1402</v>
      </c>
      <c r="P109" s="185" t="s">
        <v>1403</v>
      </c>
      <c r="Q109" s="185"/>
      <c r="R109" s="194" t="s">
        <v>1404</v>
      </c>
      <c r="S109" s="129"/>
      <c r="T109" s="223" t="s">
        <v>207</v>
      </c>
      <c r="U109" s="200">
        <v>2</v>
      </c>
      <c r="V109" s="234">
        <f t="shared" si="4"/>
        <v>37.076000000000001</v>
      </c>
      <c r="W109" s="198">
        <v>16.12</v>
      </c>
      <c r="X109" s="15">
        <f t="shared" si="5"/>
        <v>32.24</v>
      </c>
    </row>
    <row r="110" spans="1:24" x14ac:dyDescent="0.25">
      <c r="A110" t="s">
        <v>1425</v>
      </c>
      <c r="B110" t="s">
        <v>1440</v>
      </c>
      <c r="C110">
        <v>99374</v>
      </c>
      <c r="D110" t="s">
        <v>1108</v>
      </c>
      <c r="E110" s="209" t="s">
        <v>1924</v>
      </c>
      <c r="F110" s="196" t="s">
        <v>207</v>
      </c>
      <c r="G110" s="145">
        <v>1</v>
      </c>
      <c r="H110" s="15">
        <f t="shared" si="6"/>
        <v>40.71</v>
      </c>
      <c r="I110" s="15">
        <v>35.4</v>
      </c>
      <c r="J110" s="15">
        <f t="shared" si="7"/>
        <v>35.4</v>
      </c>
      <c r="O110" s="185" t="s">
        <v>485</v>
      </c>
      <c r="P110" s="185" t="s">
        <v>1344</v>
      </c>
      <c r="Q110" s="185"/>
      <c r="R110" s="185" t="s">
        <v>1345</v>
      </c>
      <c r="S110" s="129"/>
      <c r="T110" s="223" t="s">
        <v>403</v>
      </c>
      <c r="U110" s="200">
        <v>2</v>
      </c>
      <c r="V110" s="234">
        <f t="shared" si="4"/>
        <v>38.616999999999997</v>
      </c>
      <c r="W110" s="198">
        <v>16.79</v>
      </c>
      <c r="X110" s="15">
        <f t="shared" si="5"/>
        <v>33.58</v>
      </c>
    </row>
    <row r="111" spans="1:24" x14ac:dyDescent="0.25">
      <c r="A111" t="s">
        <v>598</v>
      </c>
      <c r="B111" t="s">
        <v>1216</v>
      </c>
      <c r="D111" t="s">
        <v>1217</v>
      </c>
      <c r="E111" s="209" t="s">
        <v>1934</v>
      </c>
      <c r="F111" s="196" t="s">
        <v>207</v>
      </c>
      <c r="G111" s="145">
        <v>1</v>
      </c>
      <c r="H111" s="15">
        <f t="shared" si="6"/>
        <v>68.873500000000007</v>
      </c>
      <c r="I111" s="15">
        <v>59.89</v>
      </c>
      <c r="J111" s="15">
        <f t="shared" si="7"/>
        <v>59.89</v>
      </c>
      <c r="O111" s="185" t="s">
        <v>485</v>
      </c>
      <c r="P111" s="185" t="s">
        <v>1346</v>
      </c>
      <c r="Q111" s="185"/>
      <c r="R111" s="185" t="s">
        <v>1347</v>
      </c>
      <c r="S111" s="129"/>
      <c r="T111" s="223" t="s">
        <v>207</v>
      </c>
      <c r="U111" s="200">
        <v>2</v>
      </c>
      <c r="V111" s="234">
        <f t="shared" si="4"/>
        <v>9.2690000000000001</v>
      </c>
      <c r="W111" s="198">
        <v>4.03</v>
      </c>
      <c r="X111" s="15">
        <f t="shared" si="5"/>
        <v>8.06</v>
      </c>
    </row>
    <row r="112" spans="1:24" x14ac:dyDescent="0.25">
      <c r="A112" t="s">
        <v>598</v>
      </c>
      <c r="B112" t="s">
        <v>1218</v>
      </c>
      <c r="D112" t="s">
        <v>1219</v>
      </c>
      <c r="E112" s="209" t="s">
        <v>1935</v>
      </c>
      <c r="F112" s="196" t="s">
        <v>207</v>
      </c>
      <c r="G112" s="145">
        <v>1</v>
      </c>
      <c r="H112" s="15">
        <f t="shared" si="6"/>
        <v>44.85</v>
      </c>
      <c r="I112" s="15">
        <v>39</v>
      </c>
      <c r="J112" s="15">
        <f t="shared" si="7"/>
        <v>39</v>
      </c>
      <c r="O112" s="185" t="s">
        <v>485</v>
      </c>
      <c r="P112" s="185" t="s">
        <v>1348</v>
      </c>
      <c r="Q112" s="185"/>
      <c r="R112" s="185" t="s">
        <v>1349</v>
      </c>
      <c r="S112" s="129"/>
      <c r="T112" s="223" t="s">
        <v>263</v>
      </c>
      <c r="U112" s="200">
        <v>2</v>
      </c>
      <c r="V112" s="234">
        <f t="shared" si="4"/>
        <v>36.408999999999999</v>
      </c>
      <c r="W112" s="198">
        <v>15.83</v>
      </c>
      <c r="X112" s="15">
        <f t="shared" si="5"/>
        <v>31.66</v>
      </c>
    </row>
    <row r="113" spans="1:24" x14ac:dyDescent="0.25">
      <c r="A113" t="s">
        <v>598</v>
      </c>
      <c r="B113" t="s">
        <v>1220</v>
      </c>
      <c r="D113" t="s">
        <v>1221</v>
      </c>
      <c r="E113" s="209" t="s">
        <v>1936</v>
      </c>
      <c r="F113" s="196" t="s">
        <v>207</v>
      </c>
      <c r="G113" s="145">
        <v>1</v>
      </c>
      <c r="H113" s="15">
        <f t="shared" si="6"/>
        <v>44.85</v>
      </c>
      <c r="I113" s="15">
        <v>39</v>
      </c>
      <c r="J113" s="15">
        <f t="shared" si="7"/>
        <v>39</v>
      </c>
      <c r="O113" s="185" t="s">
        <v>821</v>
      </c>
      <c r="P113" s="185" t="s">
        <v>1374</v>
      </c>
      <c r="Q113" s="185"/>
      <c r="R113" s="185" t="s">
        <v>1375</v>
      </c>
      <c r="S113" s="129"/>
      <c r="T113" s="223" t="s">
        <v>207</v>
      </c>
      <c r="U113" s="200">
        <v>1</v>
      </c>
      <c r="V113" s="234">
        <f t="shared" si="4"/>
        <v>0.21666000000000002</v>
      </c>
      <c r="W113" s="198">
        <v>0.18840000000000001</v>
      </c>
      <c r="X113" s="15">
        <f t="shared" si="5"/>
        <v>0.18840000000000001</v>
      </c>
    </row>
    <row r="114" spans="1:24" x14ac:dyDescent="0.25">
      <c r="A114" t="s">
        <v>598</v>
      </c>
      <c r="B114" t="s">
        <v>1222</v>
      </c>
      <c r="D114" t="s">
        <v>1223</v>
      </c>
      <c r="E114" s="209" t="s">
        <v>1937</v>
      </c>
      <c r="F114" s="196" t="s">
        <v>207</v>
      </c>
      <c r="G114" s="145">
        <v>1</v>
      </c>
      <c r="H114" s="15">
        <f t="shared" si="6"/>
        <v>44.85</v>
      </c>
      <c r="I114" s="15">
        <v>39</v>
      </c>
      <c r="J114" s="15">
        <f t="shared" si="7"/>
        <v>39</v>
      </c>
      <c r="O114" s="185" t="s">
        <v>821</v>
      </c>
      <c r="P114" s="185" t="s">
        <v>1376</v>
      </c>
      <c r="Q114" s="185"/>
      <c r="R114" s="185" t="s">
        <v>1377</v>
      </c>
      <c r="S114" s="129"/>
      <c r="T114" s="223" t="s">
        <v>207</v>
      </c>
      <c r="U114" s="200">
        <v>2</v>
      </c>
      <c r="V114" s="234">
        <f t="shared" si="4"/>
        <v>7.0839999999999996</v>
      </c>
      <c r="W114" s="198">
        <v>3.08</v>
      </c>
      <c r="X114" s="15">
        <f t="shared" si="5"/>
        <v>6.16</v>
      </c>
    </row>
    <row r="115" spans="1:24" x14ac:dyDescent="0.25">
      <c r="A115" t="s">
        <v>598</v>
      </c>
      <c r="B115" t="s">
        <v>1218</v>
      </c>
      <c r="D115" t="s">
        <v>1224</v>
      </c>
      <c r="E115" s="209" t="s">
        <v>1941</v>
      </c>
      <c r="F115" s="196" t="s">
        <v>207</v>
      </c>
      <c r="G115" s="145">
        <v>1</v>
      </c>
      <c r="H115" s="15">
        <f t="shared" si="6"/>
        <v>44.85</v>
      </c>
      <c r="I115" s="15">
        <v>39</v>
      </c>
      <c r="J115" s="15">
        <f t="shared" si="7"/>
        <v>39</v>
      </c>
      <c r="O115" s="185" t="s">
        <v>561</v>
      </c>
      <c r="P115" s="185" t="s">
        <v>1389</v>
      </c>
      <c r="Q115" s="185"/>
      <c r="R115" s="185" t="s">
        <v>1390</v>
      </c>
      <c r="S115" s="129"/>
      <c r="T115" s="223" t="s">
        <v>207</v>
      </c>
      <c r="U115" s="200">
        <v>1</v>
      </c>
      <c r="V115" s="234">
        <f t="shared" si="4"/>
        <v>8.302999999999999</v>
      </c>
      <c r="W115" s="198">
        <v>7.22</v>
      </c>
      <c r="X115" s="15">
        <f t="shared" si="5"/>
        <v>7.22</v>
      </c>
    </row>
    <row r="116" spans="1:24" x14ac:dyDescent="0.25">
      <c r="A116" t="s">
        <v>598</v>
      </c>
      <c r="B116" t="s">
        <v>1220</v>
      </c>
      <c r="D116" t="s">
        <v>1225</v>
      </c>
      <c r="E116" s="209" t="s">
        <v>1933</v>
      </c>
      <c r="F116" s="196" t="s">
        <v>207</v>
      </c>
      <c r="G116" s="145">
        <v>2</v>
      </c>
      <c r="H116" s="15">
        <f t="shared" si="6"/>
        <v>103.5</v>
      </c>
      <c r="I116" s="15">
        <v>45</v>
      </c>
      <c r="J116" s="15">
        <f t="shared" si="7"/>
        <v>90</v>
      </c>
      <c r="O116" s="185" t="s">
        <v>1391</v>
      </c>
      <c r="P116" s="185" t="s">
        <v>1392</v>
      </c>
      <c r="Q116" s="185"/>
      <c r="R116" s="185" t="s">
        <v>1393</v>
      </c>
      <c r="S116" s="129" t="s">
        <v>1963</v>
      </c>
      <c r="T116" s="223" t="s">
        <v>403</v>
      </c>
      <c r="U116" s="200">
        <v>12</v>
      </c>
      <c r="V116" s="234">
        <f t="shared" si="4"/>
        <v>68.31</v>
      </c>
      <c r="W116" s="198">
        <v>4.95</v>
      </c>
      <c r="X116" s="15">
        <f t="shared" si="5"/>
        <v>59.400000000000006</v>
      </c>
    </row>
    <row r="117" spans="1:24" x14ac:dyDescent="0.25">
      <c r="A117" s="185" t="s">
        <v>1063</v>
      </c>
      <c r="B117" s="195" t="s">
        <v>1315</v>
      </c>
      <c r="C117" s="195"/>
      <c r="D117" s="195" t="s">
        <v>1316</v>
      </c>
      <c r="E117" s="129" t="s">
        <v>1942</v>
      </c>
      <c r="F117" s="196" t="s">
        <v>207</v>
      </c>
      <c r="G117" s="199">
        <v>2</v>
      </c>
      <c r="H117" s="15">
        <f t="shared" si="6"/>
        <v>139.47200000000001</v>
      </c>
      <c r="I117" s="197">
        <v>60.64</v>
      </c>
      <c r="J117" s="15">
        <f t="shared" si="7"/>
        <v>121.28</v>
      </c>
      <c r="O117" s="185" t="s">
        <v>1391</v>
      </c>
      <c r="P117" s="185" t="s">
        <v>1394</v>
      </c>
      <c r="Q117" s="185"/>
      <c r="R117" s="185" t="s">
        <v>1395</v>
      </c>
      <c r="S117" s="129" t="s">
        <v>1963</v>
      </c>
      <c r="T117" s="223" t="s">
        <v>403</v>
      </c>
      <c r="U117" s="200">
        <v>12</v>
      </c>
      <c r="V117" s="234">
        <f t="shared" si="4"/>
        <v>27.462</v>
      </c>
      <c r="W117" s="198">
        <v>1.99</v>
      </c>
      <c r="X117" s="15">
        <f t="shared" si="5"/>
        <v>23.88</v>
      </c>
    </row>
    <row r="118" spans="1:24" x14ac:dyDescent="0.25">
      <c r="A118" s="185" t="s">
        <v>1352</v>
      </c>
      <c r="B118" s="185" t="s">
        <v>1303</v>
      </c>
      <c r="C118" s="185"/>
      <c r="D118" s="185" t="s">
        <v>1357</v>
      </c>
      <c r="E118" s="209" t="s">
        <v>1929</v>
      </c>
      <c r="F118" s="196" t="s">
        <v>207</v>
      </c>
      <c r="G118" s="200">
        <v>1</v>
      </c>
      <c r="H118" s="15">
        <f t="shared" si="6"/>
        <v>20.7</v>
      </c>
      <c r="I118" s="198">
        <v>18</v>
      </c>
      <c r="J118" s="15">
        <f t="shared" si="7"/>
        <v>18</v>
      </c>
      <c r="O118" s="185" t="s">
        <v>1391</v>
      </c>
      <c r="P118" s="185" t="s">
        <v>1396</v>
      </c>
      <c r="Q118" s="185"/>
      <c r="R118" s="185" t="s">
        <v>1397</v>
      </c>
      <c r="S118" s="129" t="s">
        <v>1963</v>
      </c>
      <c r="T118" s="223" t="s">
        <v>207</v>
      </c>
      <c r="U118" s="200">
        <v>3</v>
      </c>
      <c r="V118" s="234">
        <f t="shared" si="4"/>
        <v>5.7269999999999994</v>
      </c>
      <c r="W118" s="198">
        <v>1.66</v>
      </c>
      <c r="X118" s="15">
        <f t="shared" si="5"/>
        <v>4.9799999999999995</v>
      </c>
    </row>
    <row r="119" spans="1:24" x14ac:dyDescent="0.25">
      <c r="A119" t="s">
        <v>165</v>
      </c>
      <c r="B119" t="s">
        <v>1406</v>
      </c>
      <c r="C119" t="s">
        <v>1405</v>
      </c>
      <c r="D119" t="s">
        <v>1922</v>
      </c>
      <c r="E119" s="209" t="s">
        <v>1929</v>
      </c>
      <c r="F119" s="196" t="s">
        <v>207</v>
      </c>
      <c r="G119" s="145">
        <v>1</v>
      </c>
      <c r="H119" s="15">
        <f t="shared" si="6"/>
        <v>74.8857</v>
      </c>
      <c r="I119" s="15">
        <v>65.117999999999995</v>
      </c>
      <c r="J119" s="15">
        <f t="shared" si="7"/>
        <v>65.117999999999995</v>
      </c>
      <c r="O119" t="s">
        <v>542</v>
      </c>
      <c r="P119" t="s">
        <v>1499</v>
      </c>
      <c r="Q119" t="s">
        <v>1498</v>
      </c>
      <c r="R119" t="s">
        <v>1500</v>
      </c>
      <c r="S119" s="129" t="s">
        <v>1963</v>
      </c>
      <c r="T119" s="144" t="s">
        <v>207</v>
      </c>
      <c r="U119" s="232">
        <v>2</v>
      </c>
      <c r="V119" s="234">
        <f t="shared" ref="V119:V150" si="8">X119+X119*$W$206</f>
        <v>2.8754599999999999</v>
      </c>
      <c r="W119" s="15">
        <v>1.2502</v>
      </c>
      <c r="X119" s="15">
        <f t="shared" ref="X119:X150" si="9">U119*W119</f>
        <v>2.5004</v>
      </c>
    </row>
    <row r="120" spans="1:24" x14ac:dyDescent="0.25">
      <c r="A120" s="185" t="s">
        <v>1305</v>
      </c>
      <c r="B120" s="195" t="s">
        <v>1308</v>
      </c>
      <c r="C120" s="195"/>
      <c r="D120" s="195" t="s">
        <v>1309</v>
      </c>
      <c r="E120" t="s">
        <v>1931</v>
      </c>
      <c r="F120" s="196" t="s">
        <v>207</v>
      </c>
      <c r="G120" s="199">
        <v>1</v>
      </c>
      <c r="H120" s="15">
        <f t="shared" si="6"/>
        <v>60.835000000000001</v>
      </c>
      <c r="I120" s="197">
        <v>52.9</v>
      </c>
      <c r="J120" s="15">
        <f t="shared" si="7"/>
        <v>52.9</v>
      </c>
      <c r="O120" t="s">
        <v>1425</v>
      </c>
      <c r="P120" t="s">
        <v>154</v>
      </c>
      <c r="Q120" t="s">
        <v>1433</v>
      </c>
      <c r="R120" t="s">
        <v>1434</v>
      </c>
      <c r="S120" s="129" t="s">
        <v>1963</v>
      </c>
      <c r="T120" s="144" t="s">
        <v>207</v>
      </c>
      <c r="U120" s="232">
        <v>1</v>
      </c>
      <c r="V120" s="234">
        <f t="shared" si="8"/>
        <v>8.0500000000000007</v>
      </c>
      <c r="W120" s="15">
        <v>7</v>
      </c>
      <c r="X120" s="15">
        <f t="shared" si="9"/>
        <v>7</v>
      </c>
    </row>
    <row r="121" spans="1:24" x14ac:dyDescent="0.25">
      <c r="A121" s="185" t="s">
        <v>1310</v>
      </c>
      <c r="B121" s="195" t="s">
        <v>1311</v>
      </c>
      <c r="C121" s="195"/>
      <c r="D121" s="195" t="s">
        <v>1312</v>
      </c>
      <c r="E121" t="s">
        <v>1927</v>
      </c>
      <c r="F121" s="196" t="s">
        <v>207</v>
      </c>
      <c r="G121" s="199">
        <v>1</v>
      </c>
      <c r="H121" s="15">
        <f t="shared" si="6"/>
        <v>26.45</v>
      </c>
      <c r="I121" s="197">
        <v>23</v>
      </c>
      <c r="J121" s="15">
        <f t="shared" si="7"/>
        <v>23</v>
      </c>
      <c r="O121" t="s">
        <v>1425</v>
      </c>
      <c r="P121" t="s">
        <v>154</v>
      </c>
      <c r="Q121" t="s">
        <v>1435</v>
      </c>
      <c r="R121" t="s">
        <v>1436</v>
      </c>
      <c r="S121" s="129" t="s">
        <v>1963</v>
      </c>
      <c r="T121" s="144" t="s">
        <v>207</v>
      </c>
      <c r="U121" s="232">
        <v>2</v>
      </c>
      <c r="V121" s="234">
        <f t="shared" si="8"/>
        <v>16.100000000000001</v>
      </c>
      <c r="W121" s="15">
        <v>7</v>
      </c>
      <c r="X121" s="15">
        <f t="shared" si="9"/>
        <v>14</v>
      </c>
    </row>
    <row r="122" spans="1:24" x14ac:dyDescent="0.25">
      <c r="A122" s="185" t="s">
        <v>1310</v>
      </c>
      <c r="B122" s="195" t="s">
        <v>1313</v>
      </c>
      <c r="C122" s="195"/>
      <c r="D122" s="195" t="s">
        <v>1314</v>
      </c>
      <c r="E122" t="s">
        <v>1927</v>
      </c>
      <c r="F122" s="196" t="s">
        <v>207</v>
      </c>
      <c r="G122" s="199">
        <v>1</v>
      </c>
      <c r="H122" s="15">
        <f t="shared" si="6"/>
        <v>91.263999999999996</v>
      </c>
      <c r="I122" s="197">
        <v>79.36</v>
      </c>
      <c r="J122" s="15">
        <f t="shared" si="7"/>
        <v>79.36</v>
      </c>
      <c r="R122" t="s">
        <v>1973</v>
      </c>
      <c r="S122" s="129" t="s">
        <v>1963</v>
      </c>
      <c r="T122" s="144" t="s">
        <v>207</v>
      </c>
      <c r="U122" s="232">
        <v>5</v>
      </c>
      <c r="V122" s="234">
        <f t="shared" si="8"/>
        <v>40.25</v>
      </c>
      <c r="W122" s="15">
        <v>7</v>
      </c>
      <c r="X122" s="15">
        <f t="shared" si="9"/>
        <v>35</v>
      </c>
    </row>
    <row r="123" spans="1:24" x14ac:dyDescent="0.25">
      <c r="A123" t="s">
        <v>1058</v>
      </c>
      <c r="B123" t="s">
        <v>1204</v>
      </c>
      <c r="D123" t="s">
        <v>1205</v>
      </c>
      <c r="E123" t="s">
        <v>1927</v>
      </c>
      <c r="F123" s="145" t="s">
        <v>403</v>
      </c>
      <c r="G123" s="145">
        <v>42</v>
      </c>
      <c r="H123" s="15">
        <f t="shared" si="6"/>
        <v>77.251503</v>
      </c>
      <c r="I123" s="15">
        <v>1.59941</v>
      </c>
      <c r="J123" s="15">
        <f t="shared" si="7"/>
        <v>67.175219999999996</v>
      </c>
      <c r="R123" t="s">
        <v>1974</v>
      </c>
      <c r="S123" s="129" t="s">
        <v>1963</v>
      </c>
      <c r="T123" s="144" t="s">
        <v>207</v>
      </c>
      <c r="U123" s="232">
        <v>4</v>
      </c>
      <c r="V123" s="234">
        <f t="shared" si="8"/>
        <v>13.8</v>
      </c>
      <c r="W123" s="15">
        <v>3</v>
      </c>
      <c r="X123" s="15">
        <f t="shared" si="9"/>
        <v>12</v>
      </c>
    </row>
    <row r="124" spans="1:24" x14ac:dyDescent="0.25">
      <c r="A124" s="185" t="s">
        <v>513</v>
      </c>
      <c r="B124" s="185" t="s">
        <v>1350</v>
      </c>
      <c r="C124" s="185"/>
      <c r="D124" s="185" t="s">
        <v>1351</v>
      </c>
      <c r="E124" s="129" t="s">
        <v>1927</v>
      </c>
      <c r="F124" s="223" t="s">
        <v>207</v>
      </c>
      <c r="G124" s="200">
        <v>2</v>
      </c>
      <c r="H124" s="15">
        <f t="shared" si="6"/>
        <v>25.713999999999999</v>
      </c>
      <c r="I124" s="198">
        <v>11.18</v>
      </c>
      <c r="J124" s="15">
        <f t="shared" si="7"/>
        <v>22.36</v>
      </c>
      <c r="R124" t="s">
        <v>1975</v>
      </c>
      <c r="S124" s="129" t="s">
        <v>1963</v>
      </c>
      <c r="T124" s="144" t="s">
        <v>207</v>
      </c>
      <c r="U124" s="232">
        <v>6</v>
      </c>
      <c r="V124" s="234">
        <f t="shared" si="8"/>
        <v>2.7600000000000002</v>
      </c>
      <c r="W124" s="15">
        <v>0.4</v>
      </c>
      <c r="X124" s="15">
        <f t="shared" si="9"/>
        <v>2.4000000000000004</v>
      </c>
    </row>
    <row r="125" spans="1:24" x14ac:dyDescent="0.25">
      <c r="A125" s="185" t="s">
        <v>1305</v>
      </c>
      <c r="B125" s="195" t="s">
        <v>1306</v>
      </c>
      <c r="C125" s="195"/>
      <c r="D125" s="195" t="s">
        <v>1307</v>
      </c>
      <c r="E125" t="s">
        <v>1932</v>
      </c>
      <c r="F125" s="196" t="s">
        <v>207</v>
      </c>
      <c r="G125" s="199">
        <v>1</v>
      </c>
      <c r="H125" s="15">
        <f t="shared" si="6"/>
        <v>60.835000000000001</v>
      </c>
      <c r="I125" s="197">
        <v>52.9</v>
      </c>
      <c r="J125" s="15">
        <f t="shared" si="7"/>
        <v>52.9</v>
      </c>
      <c r="R125" t="s">
        <v>1976</v>
      </c>
      <c r="S125" s="129" t="s">
        <v>1963</v>
      </c>
      <c r="T125" s="144" t="s">
        <v>207</v>
      </c>
      <c r="U125" s="232">
        <v>9</v>
      </c>
      <c r="V125" s="234">
        <f t="shared" si="8"/>
        <v>6.2099999999999991</v>
      </c>
      <c r="W125" s="15">
        <v>0.6</v>
      </c>
      <c r="X125" s="15">
        <f t="shared" si="9"/>
        <v>5.3999999999999995</v>
      </c>
    </row>
    <row r="126" spans="1:24" x14ac:dyDescent="0.25">
      <c r="A126" s="185"/>
      <c r="B126" s="195"/>
      <c r="C126" s="195"/>
      <c r="D126" s="195" t="s">
        <v>1938</v>
      </c>
      <c r="E126" s="209" t="s">
        <v>1929</v>
      </c>
      <c r="F126" s="196" t="s">
        <v>207</v>
      </c>
      <c r="G126" s="199">
        <v>4</v>
      </c>
      <c r="H126" s="15">
        <f t="shared" si="6"/>
        <v>36.799999999999997</v>
      </c>
      <c r="I126" s="197">
        <v>8</v>
      </c>
      <c r="J126" s="15">
        <f t="shared" si="7"/>
        <v>32</v>
      </c>
      <c r="R126" t="s">
        <v>1977</v>
      </c>
      <c r="S126" s="129" t="s">
        <v>1963</v>
      </c>
      <c r="T126" s="144" t="s">
        <v>207</v>
      </c>
      <c r="U126" s="232">
        <v>16</v>
      </c>
      <c r="V126" s="234">
        <f t="shared" si="8"/>
        <v>14.72</v>
      </c>
      <c r="W126" s="15">
        <v>0.8</v>
      </c>
      <c r="X126" s="15">
        <f t="shared" si="9"/>
        <v>12.8</v>
      </c>
    </row>
    <row r="127" spans="1:24" x14ac:dyDescent="0.25">
      <c r="A127" s="185"/>
      <c r="B127" s="195"/>
      <c r="C127" s="195"/>
      <c r="D127" s="195" t="s">
        <v>1939</v>
      </c>
      <c r="E127" s="209" t="s">
        <v>1929</v>
      </c>
      <c r="F127" s="196" t="s">
        <v>207</v>
      </c>
      <c r="G127" s="199">
        <v>4</v>
      </c>
      <c r="H127" s="15">
        <f t="shared" si="6"/>
        <v>36.799999999999997</v>
      </c>
      <c r="I127" s="197">
        <v>8</v>
      </c>
      <c r="J127" s="15">
        <f t="shared" si="7"/>
        <v>32</v>
      </c>
      <c r="R127" t="s">
        <v>1978</v>
      </c>
      <c r="S127" s="129" t="s">
        <v>1963</v>
      </c>
      <c r="T127" s="144" t="s">
        <v>207</v>
      </c>
      <c r="U127" s="232">
        <v>2</v>
      </c>
      <c r="V127" s="234">
        <f t="shared" si="8"/>
        <v>1.84</v>
      </c>
      <c r="W127" s="15">
        <v>0.8</v>
      </c>
      <c r="X127" s="15">
        <f t="shared" si="9"/>
        <v>1.6</v>
      </c>
    </row>
    <row r="128" spans="1:24" x14ac:dyDescent="0.25">
      <c r="D128" s="230" t="s">
        <v>1940</v>
      </c>
      <c r="E128" s="209" t="s">
        <v>1929</v>
      </c>
      <c r="F128" s="196" t="s">
        <v>207</v>
      </c>
      <c r="G128" s="145">
        <v>8</v>
      </c>
      <c r="H128" s="15">
        <f t="shared" si="6"/>
        <v>73.599999999999994</v>
      </c>
      <c r="I128" s="15">
        <v>8</v>
      </c>
      <c r="J128" s="15">
        <f t="shared" si="7"/>
        <v>64</v>
      </c>
      <c r="R128" t="s">
        <v>1979</v>
      </c>
      <c r="S128" s="129" t="s">
        <v>1963</v>
      </c>
      <c r="T128" s="144" t="s">
        <v>207</v>
      </c>
      <c r="U128" s="232">
        <v>2</v>
      </c>
      <c r="V128" s="234">
        <f t="shared" si="8"/>
        <v>2.2999999999999998</v>
      </c>
      <c r="W128" s="15">
        <v>1</v>
      </c>
      <c r="X128" s="15">
        <f t="shared" si="9"/>
        <v>2</v>
      </c>
    </row>
    <row r="129" spans="1:24" x14ac:dyDescent="0.25">
      <c r="A129" t="s">
        <v>1210</v>
      </c>
      <c r="B129" t="s">
        <v>1215</v>
      </c>
      <c r="D129" t="s">
        <v>1911</v>
      </c>
      <c r="F129" s="145" t="s">
        <v>207</v>
      </c>
      <c r="G129" s="145">
        <v>1</v>
      </c>
      <c r="H129" s="15">
        <f t="shared" si="6"/>
        <v>54.567500000000003</v>
      </c>
      <c r="I129" s="15">
        <v>47.45</v>
      </c>
      <c r="J129" s="15">
        <f t="shared" si="7"/>
        <v>47.45</v>
      </c>
      <c r="R129" t="s">
        <v>1980</v>
      </c>
      <c r="S129" s="129" t="s">
        <v>1963</v>
      </c>
      <c r="T129" s="144" t="s">
        <v>207</v>
      </c>
      <c r="U129" s="232">
        <v>3</v>
      </c>
      <c r="V129" s="234">
        <f t="shared" si="8"/>
        <v>4.1399999999999997</v>
      </c>
      <c r="W129" s="15">
        <v>1.2</v>
      </c>
      <c r="X129" s="15">
        <f t="shared" si="9"/>
        <v>3.5999999999999996</v>
      </c>
    </row>
    <row r="130" spans="1:24" x14ac:dyDescent="0.25">
      <c r="D130" t="s">
        <v>1918</v>
      </c>
      <c r="F130" s="145" t="s">
        <v>207</v>
      </c>
      <c r="G130" s="145">
        <v>2</v>
      </c>
      <c r="H130" s="15">
        <f t="shared" si="6"/>
        <v>34.5</v>
      </c>
      <c r="I130" s="15">
        <v>15</v>
      </c>
      <c r="J130" s="15">
        <f t="shared" si="7"/>
        <v>30</v>
      </c>
      <c r="R130" t="s">
        <v>1981</v>
      </c>
      <c r="S130" s="129" t="s">
        <v>1963</v>
      </c>
      <c r="T130" s="144" t="s">
        <v>207</v>
      </c>
      <c r="U130" s="232">
        <v>2</v>
      </c>
      <c r="V130" s="234">
        <f t="shared" si="8"/>
        <v>1.84</v>
      </c>
      <c r="W130" s="15">
        <v>0.8</v>
      </c>
      <c r="X130" s="15">
        <f t="shared" si="9"/>
        <v>1.6</v>
      </c>
    </row>
    <row r="131" spans="1:24" x14ac:dyDescent="0.25">
      <c r="D131" s="139" t="s">
        <v>1913</v>
      </c>
      <c r="F131" s="145" t="s">
        <v>207</v>
      </c>
      <c r="G131" s="145">
        <v>3</v>
      </c>
      <c r="H131" s="15">
        <f t="shared" si="6"/>
        <v>93.15</v>
      </c>
      <c r="I131" s="15">
        <v>27</v>
      </c>
      <c r="J131" s="15">
        <f t="shared" si="7"/>
        <v>81</v>
      </c>
      <c r="R131" t="s">
        <v>1982</v>
      </c>
      <c r="S131" s="129" t="s">
        <v>1963</v>
      </c>
      <c r="T131" s="144" t="s">
        <v>207</v>
      </c>
      <c r="U131" s="232">
        <v>2</v>
      </c>
      <c r="V131" s="234">
        <f t="shared" si="8"/>
        <v>2.2999999999999998</v>
      </c>
      <c r="W131" s="15">
        <v>1</v>
      </c>
      <c r="X131" s="15">
        <f t="shared" si="9"/>
        <v>2</v>
      </c>
    </row>
    <row r="132" spans="1:24" x14ac:dyDescent="0.25">
      <c r="A132" t="s">
        <v>1283</v>
      </c>
      <c r="B132" t="s">
        <v>1423</v>
      </c>
      <c r="C132" t="s">
        <v>1422</v>
      </c>
      <c r="D132" t="s">
        <v>1424</v>
      </c>
      <c r="F132" s="145" t="s">
        <v>207</v>
      </c>
      <c r="G132" s="145">
        <v>1</v>
      </c>
      <c r="H132" s="15">
        <f t="shared" si="6"/>
        <v>18.285</v>
      </c>
      <c r="I132" s="15">
        <v>15.9</v>
      </c>
      <c r="J132" s="15">
        <f t="shared" si="7"/>
        <v>15.9</v>
      </c>
      <c r="R132" t="s">
        <v>1983</v>
      </c>
      <c r="S132" s="129" t="s">
        <v>1963</v>
      </c>
      <c r="T132" s="144" t="s">
        <v>207</v>
      </c>
      <c r="U132" s="232">
        <v>2</v>
      </c>
      <c r="V132" s="234">
        <f t="shared" si="8"/>
        <v>2.76</v>
      </c>
      <c r="W132" s="15">
        <v>1.2</v>
      </c>
      <c r="X132" s="15">
        <f t="shared" si="9"/>
        <v>2.4</v>
      </c>
    </row>
    <row r="133" spans="1:24" x14ac:dyDescent="0.25">
      <c r="A133" t="s">
        <v>542</v>
      </c>
      <c r="B133" t="s">
        <v>1423</v>
      </c>
      <c r="C133" t="s">
        <v>1502</v>
      </c>
      <c r="D133" t="s">
        <v>1503</v>
      </c>
      <c r="F133" s="145" t="s">
        <v>207</v>
      </c>
      <c r="G133" s="145">
        <v>1</v>
      </c>
      <c r="H133" s="15">
        <f t="shared" si="6"/>
        <v>28.75</v>
      </c>
      <c r="I133" s="15">
        <v>25</v>
      </c>
      <c r="J133" s="15">
        <f t="shared" si="7"/>
        <v>25</v>
      </c>
      <c r="R133" t="s">
        <v>1984</v>
      </c>
      <c r="S133" s="129" t="s">
        <v>1963</v>
      </c>
      <c r="T133" s="144" t="s">
        <v>207</v>
      </c>
      <c r="U133" s="232">
        <v>2</v>
      </c>
      <c r="V133" s="234">
        <f t="shared" si="8"/>
        <v>9.1999999999999993</v>
      </c>
      <c r="W133" s="15">
        <v>4</v>
      </c>
      <c r="X133" s="15">
        <f t="shared" si="9"/>
        <v>8</v>
      </c>
    </row>
    <row r="134" spans="1:24" x14ac:dyDescent="0.25">
      <c r="D134" t="s">
        <v>1915</v>
      </c>
      <c r="F134" s="145" t="s">
        <v>207</v>
      </c>
      <c r="G134" s="145">
        <v>12</v>
      </c>
      <c r="H134" s="15">
        <f t="shared" si="6"/>
        <v>15.180000000000001</v>
      </c>
      <c r="I134" s="15">
        <v>1.1000000000000001</v>
      </c>
      <c r="J134" s="15">
        <f t="shared" si="7"/>
        <v>13.200000000000001</v>
      </c>
      <c r="R134" t="s">
        <v>1985</v>
      </c>
      <c r="S134" s="129" t="s">
        <v>1963</v>
      </c>
      <c r="T134" s="144" t="s">
        <v>207</v>
      </c>
      <c r="U134" s="232">
        <v>2</v>
      </c>
      <c r="V134" s="234">
        <f t="shared" si="8"/>
        <v>13.8</v>
      </c>
      <c r="W134" s="15">
        <v>6</v>
      </c>
      <c r="X134" s="15">
        <f t="shared" si="9"/>
        <v>12</v>
      </c>
    </row>
    <row r="135" spans="1:24" x14ac:dyDescent="0.25">
      <c r="D135" t="s">
        <v>978</v>
      </c>
      <c r="F135" s="145" t="s">
        <v>77</v>
      </c>
      <c r="G135" s="145">
        <v>20</v>
      </c>
      <c r="H135" s="15">
        <f t="shared" ref="H135:H166" si="10">J135+J135*$I$226</f>
        <v>13.8</v>
      </c>
      <c r="I135" s="15">
        <v>0.6</v>
      </c>
      <c r="J135" s="15">
        <f t="shared" si="7"/>
        <v>12</v>
      </c>
      <c r="R135" t="s">
        <v>1986</v>
      </c>
      <c r="S135" s="129" t="s">
        <v>1963</v>
      </c>
      <c r="T135" s="144" t="s">
        <v>207</v>
      </c>
      <c r="U135" s="232">
        <v>1</v>
      </c>
      <c r="V135" s="234">
        <f t="shared" si="8"/>
        <v>9.1999999999999993</v>
      </c>
      <c r="W135" s="15">
        <v>8</v>
      </c>
      <c r="X135" s="15">
        <f t="shared" si="9"/>
        <v>8</v>
      </c>
    </row>
    <row r="136" spans="1:24" x14ac:dyDescent="0.25">
      <c r="D136" t="s">
        <v>1917</v>
      </c>
      <c r="F136" s="145" t="s">
        <v>207</v>
      </c>
      <c r="G136" s="145">
        <v>1</v>
      </c>
      <c r="H136" s="15">
        <f t="shared" si="10"/>
        <v>11.5</v>
      </c>
      <c r="I136" s="15">
        <v>10</v>
      </c>
      <c r="J136" s="15">
        <f t="shared" ref="J136:J167" si="11">I136*G136</f>
        <v>10</v>
      </c>
      <c r="R136" t="s">
        <v>1987</v>
      </c>
      <c r="S136" s="129" t="s">
        <v>1963</v>
      </c>
      <c r="T136" s="144" t="s">
        <v>207</v>
      </c>
      <c r="U136" s="232">
        <v>1</v>
      </c>
      <c r="V136" s="234">
        <f t="shared" si="8"/>
        <v>11.5</v>
      </c>
      <c r="W136" s="15">
        <v>10</v>
      </c>
      <c r="X136" s="15">
        <f t="shared" si="9"/>
        <v>10</v>
      </c>
    </row>
    <row r="137" spans="1:24" x14ac:dyDescent="0.25">
      <c r="D137" t="s">
        <v>1919</v>
      </c>
      <c r="F137" s="145" t="s">
        <v>207</v>
      </c>
      <c r="G137" s="145">
        <v>1</v>
      </c>
      <c r="H137" s="15">
        <f t="shared" si="10"/>
        <v>17.25</v>
      </c>
      <c r="I137" s="15">
        <v>15</v>
      </c>
      <c r="J137" s="15">
        <f t="shared" si="11"/>
        <v>15</v>
      </c>
      <c r="R137" t="s">
        <v>1988</v>
      </c>
      <c r="S137" s="129" t="s">
        <v>1963</v>
      </c>
      <c r="T137" s="144" t="s">
        <v>207</v>
      </c>
      <c r="U137" s="232">
        <v>3</v>
      </c>
      <c r="V137" s="234">
        <f t="shared" si="8"/>
        <v>13.8</v>
      </c>
      <c r="W137" s="15">
        <v>4</v>
      </c>
      <c r="X137" s="15">
        <f t="shared" si="9"/>
        <v>12</v>
      </c>
    </row>
    <row r="138" spans="1:24" x14ac:dyDescent="0.25">
      <c r="D138" t="s">
        <v>1920</v>
      </c>
      <c r="F138" s="145" t="s">
        <v>207</v>
      </c>
      <c r="G138" s="145">
        <v>2</v>
      </c>
      <c r="H138" s="15">
        <f t="shared" si="10"/>
        <v>8.0500000000000007</v>
      </c>
      <c r="I138" s="15">
        <v>3.5</v>
      </c>
      <c r="J138" s="15">
        <f t="shared" si="11"/>
        <v>7</v>
      </c>
      <c r="R138" t="s">
        <v>1989</v>
      </c>
      <c r="S138" s="129" t="s">
        <v>1963</v>
      </c>
      <c r="T138" s="144" t="s">
        <v>207</v>
      </c>
      <c r="U138" s="232">
        <v>1</v>
      </c>
      <c r="V138" s="234">
        <f t="shared" si="8"/>
        <v>19.55</v>
      </c>
      <c r="W138" s="15">
        <v>17</v>
      </c>
      <c r="X138" s="15">
        <f t="shared" si="9"/>
        <v>17</v>
      </c>
    </row>
    <row r="139" spans="1:24" x14ac:dyDescent="0.25">
      <c r="D139" t="s">
        <v>1921</v>
      </c>
      <c r="F139" s="145" t="s">
        <v>77</v>
      </c>
      <c r="G139" s="145">
        <v>30</v>
      </c>
      <c r="H139" s="15">
        <f t="shared" si="10"/>
        <v>6.9</v>
      </c>
      <c r="I139" s="15">
        <v>0.2</v>
      </c>
      <c r="J139" s="15">
        <f t="shared" si="11"/>
        <v>6</v>
      </c>
      <c r="R139" t="s">
        <v>1990</v>
      </c>
      <c r="S139" s="129" t="s">
        <v>1963</v>
      </c>
      <c r="T139" s="144" t="s">
        <v>207</v>
      </c>
      <c r="U139" s="232">
        <v>2</v>
      </c>
      <c r="V139" s="234">
        <f t="shared" si="8"/>
        <v>20.7</v>
      </c>
      <c r="W139" s="15">
        <v>9</v>
      </c>
      <c r="X139" s="15">
        <f t="shared" si="9"/>
        <v>18</v>
      </c>
    </row>
    <row r="140" spans="1:24" x14ac:dyDescent="0.25">
      <c r="A140" t="s">
        <v>1255</v>
      </c>
      <c r="B140" t="s">
        <v>1257</v>
      </c>
      <c r="D140" t="s">
        <v>1258</v>
      </c>
      <c r="F140" s="145" t="s">
        <v>207</v>
      </c>
      <c r="G140" s="145">
        <v>2</v>
      </c>
      <c r="H140" s="15">
        <f t="shared" si="10"/>
        <v>4.2780000000000005</v>
      </c>
      <c r="I140" s="15">
        <v>1.86</v>
      </c>
      <c r="J140" s="15">
        <f t="shared" si="11"/>
        <v>3.72</v>
      </c>
      <c r="R140" t="s">
        <v>1992</v>
      </c>
      <c r="S140" s="129" t="s">
        <v>1963</v>
      </c>
      <c r="T140" s="144" t="s">
        <v>207</v>
      </c>
      <c r="U140" s="232">
        <v>1</v>
      </c>
      <c r="V140" s="234">
        <f t="shared" si="8"/>
        <v>1.38</v>
      </c>
      <c r="W140" s="15">
        <v>1.2</v>
      </c>
      <c r="X140" s="15">
        <f t="shared" si="9"/>
        <v>1.2</v>
      </c>
    </row>
    <row r="141" spans="1:24" x14ac:dyDescent="0.25">
      <c r="A141" t="s">
        <v>598</v>
      </c>
      <c r="B141" t="s">
        <v>1226</v>
      </c>
      <c r="D141" t="s">
        <v>1227</v>
      </c>
      <c r="F141" s="145" t="s">
        <v>207</v>
      </c>
      <c r="G141" s="145">
        <v>70</v>
      </c>
      <c r="H141" s="15">
        <f t="shared" si="10"/>
        <v>63.595000000000006</v>
      </c>
      <c r="I141" s="15">
        <v>0.79</v>
      </c>
      <c r="J141" s="15">
        <f t="shared" si="11"/>
        <v>55.300000000000004</v>
      </c>
      <c r="R141" t="s">
        <v>1993</v>
      </c>
      <c r="S141" s="129" t="s">
        <v>1963</v>
      </c>
      <c r="T141" s="144" t="s">
        <v>207</v>
      </c>
      <c r="U141" s="232">
        <v>3</v>
      </c>
      <c r="V141" s="234">
        <f t="shared" si="8"/>
        <v>4.1399999999999997</v>
      </c>
      <c r="W141" s="15">
        <v>1.2</v>
      </c>
      <c r="X141" s="15">
        <f t="shared" si="9"/>
        <v>3.5999999999999996</v>
      </c>
    </row>
    <row r="142" spans="1:24" x14ac:dyDescent="0.25">
      <c r="A142" t="s">
        <v>598</v>
      </c>
      <c r="B142" t="s">
        <v>1228</v>
      </c>
      <c r="D142" t="s">
        <v>1229</v>
      </c>
      <c r="F142" s="145" t="s">
        <v>207</v>
      </c>
      <c r="G142" s="145">
        <v>10</v>
      </c>
      <c r="H142" s="15">
        <f t="shared" si="10"/>
        <v>42.09</v>
      </c>
      <c r="I142" s="15">
        <v>3.66</v>
      </c>
      <c r="J142" s="15">
        <f t="shared" si="11"/>
        <v>36.6</v>
      </c>
      <c r="R142" t="s">
        <v>1992</v>
      </c>
      <c r="S142" s="129" t="s">
        <v>1963</v>
      </c>
      <c r="T142" s="144" t="s">
        <v>207</v>
      </c>
      <c r="U142" s="232">
        <v>6</v>
      </c>
      <c r="V142" s="234">
        <f t="shared" si="8"/>
        <v>8.2799999999999994</v>
      </c>
      <c r="W142" s="15">
        <v>1.2</v>
      </c>
      <c r="X142" s="15">
        <f t="shared" si="9"/>
        <v>7.1999999999999993</v>
      </c>
    </row>
    <row r="143" spans="1:24" x14ac:dyDescent="0.25">
      <c r="A143" t="s">
        <v>598</v>
      </c>
      <c r="B143" t="s">
        <v>1230</v>
      </c>
      <c r="D143" t="s">
        <v>1231</v>
      </c>
      <c r="F143" s="145" t="s">
        <v>207</v>
      </c>
      <c r="G143" s="145">
        <v>10</v>
      </c>
      <c r="H143" s="15">
        <f t="shared" si="10"/>
        <v>50.944999999999993</v>
      </c>
      <c r="I143" s="15">
        <v>4.43</v>
      </c>
      <c r="J143" s="15">
        <f t="shared" si="11"/>
        <v>44.3</v>
      </c>
      <c r="O143" s="185" t="s">
        <v>821</v>
      </c>
      <c r="P143" s="185" t="s">
        <v>1378</v>
      </c>
      <c r="Q143" s="185"/>
      <c r="R143" s="185" t="s">
        <v>1379</v>
      </c>
      <c r="S143" s="129"/>
      <c r="T143" s="223" t="s">
        <v>207</v>
      </c>
      <c r="U143" s="200">
        <v>1</v>
      </c>
      <c r="V143" s="234">
        <f t="shared" si="8"/>
        <v>3.1909050000000003</v>
      </c>
      <c r="W143" s="198">
        <v>2.7747000000000002</v>
      </c>
      <c r="X143" s="15">
        <f t="shared" si="9"/>
        <v>2.7747000000000002</v>
      </c>
    </row>
    <row r="144" spans="1:24" x14ac:dyDescent="0.25">
      <c r="A144" t="s">
        <v>598</v>
      </c>
      <c r="B144" t="s">
        <v>1232</v>
      </c>
      <c r="D144" t="s">
        <v>1233</v>
      </c>
      <c r="F144" s="145" t="s">
        <v>207</v>
      </c>
      <c r="G144" s="145">
        <v>6</v>
      </c>
      <c r="H144" s="15">
        <f t="shared" si="10"/>
        <v>21.734999999999999</v>
      </c>
      <c r="I144" s="15">
        <v>3.15</v>
      </c>
      <c r="J144" s="15">
        <f t="shared" si="11"/>
        <v>18.899999999999999</v>
      </c>
      <c r="O144" s="185" t="s">
        <v>821</v>
      </c>
      <c r="P144" s="185" t="s">
        <v>1380</v>
      </c>
      <c r="Q144" s="185"/>
      <c r="R144" s="185" t="s">
        <v>1381</v>
      </c>
      <c r="S144" s="129"/>
      <c r="T144" s="223" t="s">
        <v>207</v>
      </c>
      <c r="U144" s="200">
        <v>1</v>
      </c>
      <c r="V144" s="234">
        <f t="shared" si="8"/>
        <v>1.0317799999999999</v>
      </c>
      <c r="W144" s="198">
        <v>0.8972</v>
      </c>
      <c r="X144" s="15">
        <f t="shared" si="9"/>
        <v>0.8972</v>
      </c>
    </row>
    <row r="145" spans="1:29" x14ac:dyDescent="0.25">
      <c r="A145" t="s">
        <v>598</v>
      </c>
      <c r="B145" t="s">
        <v>1234</v>
      </c>
      <c r="D145" t="s">
        <v>1235</v>
      </c>
      <c r="E145" s="129"/>
      <c r="F145" s="145" t="s">
        <v>207</v>
      </c>
      <c r="G145" s="145">
        <v>40</v>
      </c>
      <c r="H145" s="15">
        <f t="shared" si="10"/>
        <v>196.88000000000002</v>
      </c>
      <c r="I145" s="15">
        <v>4.28</v>
      </c>
      <c r="J145" s="15">
        <f t="shared" si="11"/>
        <v>171.20000000000002</v>
      </c>
      <c r="O145" s="185" t="s">
        <v>821</v>
      </c>
      <c r="P145" s="185" t="s">
        <v>1382</v>
      </c>
      <c r="Q145" s="185"/>
      <c r="R145" s="185" t="s">
        <v>1383</v>
      </c>
      <c r="S145" s="129"/>
      <c r="T145" s="223" t="s">
        <v>207</v>
      </c>
      <c r="U145" s="200">
        <v>1</v>
      </c>
      <c r="V145" s="234">
        <f t="shared" si="8"/>
        <v>1.134935</v>
      </c>
      <c r="W145" s="198">
        <v>0.9869</v>
      </c>
      <c r="X145" s="15">
        <f t="shared" si="9"/>
        <v>0.9869</v>
      </c>
      <c r="AC145" s="15"/>
    </row>
    <row r="146" spans="1:29" x14ac:dyDescent="0.25">
      <c r="A146" t="s">
        <v>598</v>
      </c>
      <c r="B146" t="s">
        <v>1236</v>
      </c>
      <c r="D146" t="s">
        <v>1237</v>
      </c>
      <c r="E146" s="129"/>
      <c r="F146" s="145" t="s">
        <v>207</v>
      </c>
      <c r="G146" s="145">
        <v>17</v>
      </c>
      <c r="H146" s="15">
        <f t="shared" si="10"/>
        <v>180.64200000000002</v>
      </c>
      <c r="I146" s="15">
        <v>9.24</v>
      </c>
      <c r="J146" s="15">
        <f t="shared" si="11"/>
        <v>157.08000000000001</v>
      </c>
      <c r="O146" s="185" t="s">
        <v>821</v>
      </c>
      <c r="P146" s="185" t="s">
        <v>1384</v>
      </c>
      <c r="Q146" s="185"/>
      <c r="R146" s="185" t="s">
        <v>1385</v>
      </c>
      <c r="S146" s="129"/>
      <c r="T146" s="223" t="s">
        <v>207</v>
      </c>
      <c r="U146" s="200">
        <v>1</v>
      </c>
      <c r="V146" s="234">
        <f t="shared" si="8"/>
        <v>0.47288000000000002</v>
      </c>
      <c r="W146" s="198">
        <v>0.41120000000000001</v>
      </c>
      <c r="X146" s="15">
        <f t="shared" si="9"/>
        <v>0.41120000000000001</v>
      </c>
      <c r="AC146" s="15"/>
    </row>
    <row r="147" spans="1:29" x14ac:dyDescent="0.25">
      <c r="A147" t="s">
        <v>598</v>
      </c>
      <c r="B147" t="s">
        <v>1238</v>
      </c>
      <c r="D147" t="s">
        <v>1239</v>
      </c>
      <c r="E147" s="129"/>
      <c r="F147" s="145" t="s">
        <v>207</v>
      </c>
      <c r="G147" s="145">
        <v>12</v>
      </c>
      <c r="H147" s="15">
        <f t="shared" si="10"/>
        <v>55.752000000000002</v>
      </c>
      <c r="I147" s="15">
        <v>4.04</v>
      </c>
      <c r="J147" s="15">
        <f t="shared" si="11"/>
        <v>48.480000000000004</v>
      </c>
      <c r="O147" s="185" t="s">
        <v>557</v>
      </c>
      <c r="P147" s="185" t="s">
        <v>1386</v>
      </c>
      <c r="Q147" s="185"/>
      <c r="R147" s="185" t="s">
        <v>1387</v>
      </c>
      <c r="S147" s="129"/>
      <c r="T147" s="223" t="s">
        <v>207</v>
      </c>
      <c r="U147" s="200">
        <v>1</v>
      </c>
      <c r="V147" s="234">
        <f t="shared" si="8"/>
        <v>12.19</v>
      </c>
      <c r="W147" s="198">
        <v>10.6</v>
      </c>
      <c r="X147" s="15">
        <f t="shared" si="9"/>
        <v>10.6</v>
      </c>
      <c r="AC147" s="15"/>
    </row>
    <row r="148" spans="1:29" x14ac:dyDescent="0.25">
      <c r="A148" t="s">
        <v>598</v>
      </c>
      <c r="B148" t="s">
        <v>1240</v>
      </c>
      <c r="D148" t="s">
        <v>1241</v>
      </c>
      <c r="F148" s="145" t="s">
        <v>207</v>
      </c>
      <c r="G148" s="145">
        <v>1</v>
      </c>
      <c r="H148" s="15">
        <f t="shared" si="10"/>
        <v>8.6364999999999998</v>
      </c>
      <c r="I148" s="15">
        <v>7.51</v>
      </c>
      <c r="J148" s="15">
        <f t="shared" si="11"/>
        <v>7.51</v>
      </c>
      <c r="O148" s="185" t="s">
        <v>557</v>
      </c>
      <c r="P148" s="185" t="s">
        <v>1346</v>
      </c>
      <c r="Q148" s="185"/>
      <c r="R148" s="185" t="s">
        <v>1347</v>
      </c>
      <c r="T148" s="223" t="s">
        <v>207</v>
      </c>
      <c r="U148" s="200">
        <v>1</v>
      </c>
      <c r="V148" s="234">
        <f t="shared" si="8"/>
        <v>4.6345000000000001</v>
      </c>
      <c r="W148" s="198">
        <v>4.03</v>
      </c>
      <c r="X148" s="15">
        <f t="shared" si="9"/>
        <v>4.03</v>
      </c>
    </row>
    <row r="149" spans="1:29" x14ac:dyDescent="0.25">
      <c r="A149" t="s">
        <v>598</v>
      </c>
      <c r="B149" t="s">
        <v>1243</v>
      </c>
      <c r="D149" t="s">
        <v>1244</v>
      </c>
      <c r="F149" s="145" t="s">
        <v>207</v>
      </c>
      <c r="G149" s="145">
        <v>91</v>
      </c>
      <c r="H149" s="15">
        <f t="shared" si="10"/>
        <v>71.298045000000002</v>
      </c>
      <c r="I149" s="15">
        <v>0.68130000000000002</v>
      </c>
      <c r="J149" s="15">
        <f t="shared" si="11"/>
        <v>61.9983</v>
      </c>
      <c r="O149" s="185" t="s">
        <v>553</v>
      </c>
      <c r="P149" s="185" t="s">
        <v>1368</v>
      </c>
      <c r="Q149" s="185"/>
      <c r="R149" s="185" t="s">
        <v>1369</v>
      </c>
      <c r="S149" s="129"/>
      <c r="T149" s="223" t="s">
        <v>207</v>
      </c>
      <c r="U149" s="200">
        <v>1</v>
      </c>
      <c r="V149" s="234">
        <f t="shared" si="8"/>
        <v>2.1850000000000001</v>
      </c>
      <c r="W149" s="198">
        <v>1.9</v>
      </c>
      <c r="X149" s="15">
        <f t="shared" si="9"/>
        <v>1.9</v>
      </c>
    </row>
    <row r="150" spans="1:29" x14ac:dyDescent="0.25">
      <c r="A150" t="s">
        <v>346</v>
      </c>
      <c r="B150" t="s">
        <v>1250</v>
      </c>
      <c r="D150" t="s">
        <v>1251</v>
      </c>
      <c r="F150" s="145" t="s">
        <v>403</v>
      </c>
      <c r="G150" s="145">
        <v>2</v>
      </c>
      <c r="H150" s="15">
        <f t="shared" si="10"/>
        <v>59.064</v>
      </c>
      <c r="I150" s="15">
        <v>25.68</v>
      </c>
      <c r="J150" s="15">
        <f t="shared" si="11"/>
        <v>51.36</v>
      </c>
      <c r="O150" s="185" t="s">
        <v>553</v>
      </c>
      <c r="P150" s="185" t="s">
        <v>1370</v>
      </c>
      <c r="Q150" s="185"/>
      <c r="R150" s="185" t="s">
        <v>1371</v>
      </c>
      <c r="S150" s="129"/>
      <c r="T150" s="223" t="s">
        <v>77</v>
      </c>
      <c r="U150" s="200">
        <v>4</v>
      </c>
      <c r="V150" s="234">
        <f t="shared" si="8"/>
        <v>25.484000000000002</v>
      </c>
      <c r="W150" s="198">
        <v>5.54</v>
      </c>
      <c r="X150" s="15">
        <f t="shared" si="9"/>
        <v>22.16</v>
      </c>
    </row>
    <row r="151" spans="1:29" x14ac:dyDescent="0.25">
      <c r="A151" t="s">
        <v>346</v>
      </c>
      <c r="B151" t="s">
        <v>1252</v>
      </c>
      <c r="D151" t="s">
        <v>1253</v>
      </c>
      <c r="F151" s="145" t="s">
        <v>403</v>
      </c>
      <c r="G151" s="145">
        <v>2</v>
      </c>
      <c r="H151" s="15">
        <f t="shared" si="10"/>
        <v>44.551000000000002</v>
      </c>
      <c r="I151" s="15">
        <v>19.37</v>
      </c>
      <c r="J151" s="15">
        <f t="shared" si="11"/>
        <v>38.74</v>
      </c>
      <c r="P151" t="s">
        <v>1486</v>
      </c>
      <c r="Q151">
        <v>303548</v>
      </c>
      <c r="R151" t="s">
        <v>1488</v>
      </c>
      <c r="S151" t="s">
        <v>1928</v>
      </c>
      <c r="T151" s="145" t="s">
        <v>207</v>
      </c>
      <c r="U151" s="232">
        <v>6</v>
      </c>
      <c r="V151" s="234">
        <f t="shared" ref="V151:V182" si="12">X151+X151*$W$206</f>
        <v>538.20000000000005</v>
      </c>
      <c r="W151" s="15">
        <v>78</v>
      </c>
      <c r="X151" s="15">
        <f t="shared" ref="X151:X182" si="13">U151*W151</f>
        <v>468</v>
      </c>
    </row>
    <row r="152" spans="1:29" x14ac:dyDescent="0.25">
      <c r="A152" t="s">
        <v>1425</v>
      </c>
      <c r="B152" t="s">
        <v>1409</v>
      </c>
      <c r="C152">
        <v>19050</v>
      </c>
      <c r="D152" t="s">
        <v>1432</v>
      </c>
      <c r="F152" s="145" t="s">
        <v>207</v>
      </c>
      <c r="G152" s="145">
        <v>1</v>
      </c>
      <c r="H152" s="15">
        <f t="shared" si="10"/>
        <v>12.268199999999998</v>
      </c>
      <c r="I152" s="15">
        <v>10.667999999999999</v>
      </c>
      <c r="J152" s="15">
        <f t="shared" si="11"/>
        <v>10.667999999999999</v>
      </c>
      <c r="O152" t="s">
        <v>1694</v>
      </c>
      <c r="R152" t="s">
        <v>1947</v>
      </c>
      <c r="T152" s="145" t="s">
        <v>207</v>
      </c>
      <c r="U152" s="232">
        <v>6</v>
      </c>
      <c r="V152" s="234">
        <f t="shared" si="12"/>
        <v>31.05</v>
      </c>
      <c r="W152" s="15">
        <v>4.5</v>
      </c>
      <c r="X152" s="15">
        <f t="shared" si="13"/>
        <v>27</v>
      </c>
    </row>
    <row r="153" spans="1:29" x14ac:dyDescent="0.25">
      <c r="A153" t="s">
        <v>1255</v>
      </c>
      <c r="B153" t="s">
        <v>1259</v>
      </c>
      <c r="D153" t="s">
        <v>1260</v>
      </c>
      <c r="F153" s="145" t="s">
        <v>207</v>
      </c>
      <c r="G153" s="145">
        <v>4</v>
      </c>
      <c r="H153" s="15">
        <f t="shared" si="10"/>
        <v>31.602</v>
      </c>
      <c r="I153" s="15">
        <v>6.87</v>
      </c>
      <c r="J153" s="15">
        <f t="shared" si="11"/>
        <v>27.48</v>
      </c>
      <c r="R153" t="s">
        <v>1948</v>
      </c>
      <c r="T153" s="145" t="s">
        <v>207</v>
      </c>
      <c r="U153" s="232">
        <v>1</v>
      </c>
      <c r="V153" s="234">
        <f t="shared" si="12"/>
        <v>46</v>
      </c>
      <c r="W153" s="15">
        <v>40</v>
      </c>
      <c r="X153" s="15">
        <f t="shared" si="13"/>
        <v>40</v>
      </c>
    </row>
    <row r="154" spans="1:29" x14ac:dyDescent="0.25">
      <c r="A154" t="s">
        <v>1255</v>
      </c>
      <c r="B154" t="s">
        <v>1261</v>
      </c>
      <c r="D154" t="s">
        <v>1262</v>
      </c>
      <c r="F154" s="145" t="s">
        <v>207</v>
      </c>
      <c r="G154" s="145">
        <v>1</v>
      </c>
      <c r="H154" s="15">
        <f t="shared" si="10"/>
        <v>9.1539999999999999</v>
      </c>
      <c r="I154" s="15">
        <v>7.96</v>
      </c>
      <c r="J154" s="15">
        <f t="shared" si="11"/>
        <v>7.96</v>
      </c>
      <c r="R154" t="s">
        <v>1949</v>
      </c>
      <c r="T154" s="145" t="s">
        <v>207</v>
      </c>
      <c r="U154" s="232">
        <v>1</v>
      </c>
      <c r="V154" s="234">
        <f t="shared" si="12"/>
        <v>19.55</v>
      </c>
      <c r="W154" s="15">
        <v>17</v>
      </c>
      <c r="X154" s="15">
        <f t="shared" si="13"/>
        <v>17</v>
      </c>
    </row>
    <row r="155" spans="1:29" x14ac:dyDescent="0.25">
      <c r="A155" t="s">
        <v>1255</v>
      </c>
      <c r="B155" t="s">
        <v>1228</v>
      </c>
      <c r="D155" t="s">
        <v>1229</v>
      </c>
      <c r="F155" s="145" t="s">
        <v>207</v>
      </c>
      <c r="G155" s="145">
        <v>7</v>
      </c>
      <c r="H155" s="15">
        <f t="shared" si="10"/>
        <v>30.589999999999996</v>
      </c>
      <c r="I155" s="15">
        <v>3.8</v>
      </c>
      <c r="J155" s="15">
        <f t="shared" si="11"/>
        <v>26.599999999999998</v>
      </c>
      <c r="O155" s="201"/>
      <c r="R155" t="s">
        <v>1540</v>
      </c>
      <c r="T155" s="145" t="s">
        <v>207</v>
      </c>
      <c r="U155" s="232">
        <v>14</v>
      </c>
      <c r="V155" s="234">
        <f t="shared" si="12"/>
        <v>13.250299999999998</v>
      </c>
      <c r="W155" s="15">
        <v>0.82299999999999995</v>
      </c>
      <c r="X155" s="15">
        <f t="shared" si="13"/>
        <v>11.521999999999998</v>
      </c>
    </row>
    <row r="156" spans="1:29" x14ac:dyDescent="0.25">
      <c r="A156" t="s">
        <v>1255</v>
      </c>
      <c r="B156" t="s">
        <v>1242</v>
      </c>
      <c r="D156" t="s">
        <v>1256</v>
      </c>
      <c r="F156" s="145" t="s">
        <v>207</v>
      </c>
      <c r="G156" s="145">
        <v>13</v>
      </c>
      <c r="H156" s="15">
        <f t="shared" si="10"/>
        <v>201.22700000000003</v>
      </c>
      <c r="I156" s="15">
        <v>13.46</v>
      </c>
      <c r="J156" s="15">
        <f t="shared" si="11"/>
        <v>174.98000000000002</v>
      </c>
      <c r="O156" s="201"/>
      <c r="R156" t="s">
        <v>1541</v>
      </c>
      <c r="T156" s="145" t="s">
        <v>207</v>
      </c>
      <c r="U156" s="232">
        <v>5</v>
      </c>
      <c r="V156" s="234">
        <f t="shared" si="12"/>
        <v>21.734999999999999</v>
      </c>
      <c r="W156" s="15">
        <v>3.78</v>
      </c>
      <c r="X156" s="15">
        <f t="shared" si="13"/>
        <v>18.899999999999999</v>
      </c>
    </row>
    <row r="157" spans="1:29" x14ac:dyDescent="0.25">
      <c r="A157" t="s">
        <v>1255</v>
      </c>
      <c r="B157" t="s">
        <v>1263</v>
      </c>
      <c r="D157" t="s">
        <v>1264</v>
      </c>
      <c r="F157" s="145" t="s">
        <v>207</v>
      </c>
      <c r="G157" s="145">
        <v>9</v>
      </c>
      <c r="H157" s="15">
        <f t="shared" si="10"/>
        <v>71.829000000000008</v>
      </c>
      <c r="I157" s="15">
        <v>6.94</v>
      </c>
      <c r="J157" s="15">
        <f t="shared" si="11"/>
        <v>62.46</v>
      </c>
      <c r="O157" s="201"/>
      <c r="R157" t="s">
        <v>1957</v>
      </c>
      <c r="T157" s="145" t="s">
        <v>207</v>
      </c>
      <c r="U157" s="232">
        <v>7</v>
      </c>
      <c r="V157" s="234">
        <f t="shared" si="12"/>
        <v>5.7243549999999992</v>
      </c>
      <c r="W157" s="198">
        <v>0.71109999999999995</v>
      </c>
      <c r="X157" s="15">
        <f t="shared" si="13"/>
        <v>4.9776999999999996</v>
      </c>
    </row>
    <row r="158" spans="1:29" x14ac:dyDescent="0.25">
      <c r="A158" t="s">
        <v>1255</v>
      </c>
      <c r="B158" t="s">
        <v>1265</v>
      </c>
      <c r="D158" t="s">
        <v>1266</v>
      </c>
      <c r="F158" s="145" t="s">
        <v>207</v>
      </c>
      <c r="G158" s="145">
        <v>5</v>
      </c>
      <c r="H158" s="15">
        <f t="shared" si="10"/>
        <v>5.98</v>
      </c>
      <c r="I158" s="15">
        <v>1.04</v>
      </c>
      <c r="J158" s="15">
        <f t="shared" si="11"/>
        <v>5.2</v>
      </c>
      <c r="O158" s="201"/>
      <c r="R158" t="s">
        <v>1958</v>
      </c>
      <c r="T158" s="145" t="s">
        <v>207</v>
      </c>
      <c r="U158" s="232">
        <v>3</v>
      </c>
      <c r="V158" s="234">
        <f t="shared" si="12"/>
        <v>3.0428999999999999</v>
      </c>
      <c r="W158" s="198">
        <v>0.88200000000000001</v>
      </c>
      <c r="X158" s="15">
        <f t="shared" si="13"/>
        <v>2.6459999999999999</v>
      </c>
    </row>
    <row r="159" spans="1:29" x14ac:dyDescent="0.25">
      <c r="A159" t="s">
        <v>1255</v>
      </c>
      <c r="B159" t="s">
        <v>1267</v>
      </c>
      <c r="D159" t="s">
        <v>1268</v>
      </c>
      <c r="F159" s="145" t="s">
        <v>207</v>
      </c>
      <c r="G159" s="145">
        <v>8</v>
      </c>
      <c r="H159" s="15">
        <f t="shared" si="10"/>
        <v>386.4</v>
      </c>
      <c r="I159" s="15">
        <v>42</v>
      </c>
      <c r="J159" s="15">
        <f t="shared" si="11"/>
        <v>336</v>
      </c>
      <c r="O159" s="201"/>
      <c r="R159" t="s">
        <v>1915</v>
      </c>
      <c r="T159" s="145" t="s">
        <v>207</v>
      </c>
      <c r="U159" s="232">
        <v>3</v>
      </c>
      <c r="V159" s="234">
        <f t="shared" si="12"/>
        <v>3.7950000000000004</v>
      </c>
      <c r="W159" s="15">
        <v>1.1000000000000001</v>
      </c>
      <c r="X159" s="15">
        <f t="shared" si="13"/>
        <v>3.3000000000000003</v>
      </c>
      <c r="AA159" s="145"/>
    </row>
    <row r="160" spans="1:29" x14ac:dyDescent="0.25">
      <c r="A160" t="s">
        <v>1255</v>
      </c>
      <c r="B160" t="s">
        <v>1270</v>
      </c>
      <c r="D160" t="s">
        <v>1271</v>
      </c>
      <c r="F160" s="145" t="s">
        <v>207</v>
      </c>
      <c r="G160" s="145">
        <v>6</v>
      </c>
      <c r="H160" s="15">
        <f t="shared" si="10"/>
        <v>5.6786999999999992</v>
      </c>
      <c r="I160" s="15">
        <v>0.82299999999999995</v>
      </c>
      <c r="J160" s="15">
        <f t="shared" si="11"/>
        <v>4.9379999999999997</v>
      </c>
      <c r="O160" s="201"/>
      <c r="R160" t="s">
        <v>1959</v>
      </c>
      <c r="T160" s="145" t="s">
        <v>207</v>
      </c>
      <c r="U160" s="232">
        <v>1</v>
      </c>
      <c r="V160" s="234">
        <f t="shared" si="12"/>
        <v>18.399999999999999</v>
      </c>
      <c r="W160" s="15">
        <v>16</v>
      </c>
      <c r="X160" s="15">
        <f t="shared" si="13"/>
        <v>16</v>
      </c>
      <c r="AA160" s="145"/>
    </row>
    <row r="161" spans="1:27" x14ac:dyDescent="0.25">
      <c r="A161" t="s">
        <v>1255</v>
      </c>
      <c r="B161" t="s">
        <v>1272</v>
      </c>
      <c r="D161" t="s">
        <v>1273</v>
      </c>
      <c r="F161" s="145" t="s">
        <v>207</v>
      </c>
      <c r="G161" s="145">
        <v>9</v>
      </c>
      <c r="H161" s="15">
        <f t="shared" si="10"/>
        <v>39.122999999999998</v>
      </c>
      <c r="I161" s="15">
        <v>3.78</v>
      </c>
      <c r="J161" s="15">
        <f t="shared" si="11"/>
        <v>34.019999999999996</v>
      </c>
      <c r="O161" t="s">
        <v>1572</v>
      </c>
      <c r="R161" t="s">
        <v>1551</v>
      </c>
      <c r="T161" s="145" t="s">
        <v>77</v>
      </c>
      <c r="U161" s="232">
        <v>230</v>
      </c>
      <c r="V161" s="234">
        <f t="shared" si="12"/>
        <v>34.385000000000005</v>
      </c>
      <c r="W161" s="15">
        <v>0.13</v>
      </c>
      <c r="X161" s="15">
        <f t="shared" si="13"/>
        <v>29.900000000000002</v>
      </c>
      <c r="AA161" s="145"/>
    </row>
    <row r="162" spans="1:27" x14ac:dyDescent="0.25">
      <c r="A162" t="s">
        <v>1274</v>
      </c>
      <c r="B162" t="s">
        <v>1275</v>
      </c>
      <c r="D162" t="s">
        <v>1276</v>
      </c>
      <c r="F162" s="145" t="s">
        <v>207</v>
      </c>
      <c r="G162" s="145">
        <v>3</v>
      </c>
      <c r="H162" s="15">
        <f t="shared" si="10"/>
        <v>3.45</v>
      </c>
      <c r="I162" s="15">
        <v>1</v>
      </c>
      <c r="J162" s="15">
        <f t="shared" si="11"/>
        <v>3</v>
      </c>
      <c r="O162" t="s">
        <v>1572</v>
      </c>
      <c r="R162" t="s">
        <v>1543</v>
      </c>
      <c r="T162" s="145" t="s">
        <v>77</v>
      </c>
      <c r="U162" s="232">
        <v>550</v>
      </c>
      <c r="V162" s="234">
        <f t="shared" si="12"/>
        <v>82.224999999999994</v>
      </c>
      <c r="W162" s="15">
        <v>0.13</v>
      </c>
      <c r="X162" s="15">
        <f t="shared" si="13"/>
        <v>71.5</v>
      </c>
    </row>
    <row r="163" spans="1:27" ht="19.5" customHeight="1" x14ac:dyDescent="0.25">
      <c r="A163" t="s">
        <v>1274</v>
      </c>
      <c r="B163" t="s">
        <v>1277</v>
      </c>
      <c r="D163" t="s">
        <v>1278</v>
      </c>
      <c r="F163" s="145" t="s">
        <v>207</v>
      </c>
      <c r="G163" s="145">
        <v>1</v>
      </c>
      <c r="H163" s="15">
        <f t="shared" si="10"/>
        <v>19.285499999999999</v>
      </c>
      <c r="I163" s="15">
        <v>16.77</v>
      </c>
      <c r="J163" s="15">
        <f t="shared" si="11"/>
        <v>16.77</v>
      </c>
      <c r="O163" t="s">
        <v>1572</v>
      </c>
      <c r="R163" t="s">
        <v>1552</v>
      </c>
      <c r="T163" s="145" t="s">
        <v>77</v>
      </c>
      <c r="U163" s="232">
        <v>100</v>
      </c>
      <c r="V163" s="234">
        <f t="shared" si="12"/>
        <v>14.95</v>
      </c>
      <c r="W163" s="15">
        <v>0.13</v>
      </c>
      <c r="X163" s="15">
        <f t="shared" si="13"/>
        <v>13</v>
      </c>
    </row>
    <row r="164" spans="1:27" x14ac:dyDescent="0.25">
      <c r="A164" t="s">
        <v>1283</v>
      </c>
      <c r="B164" t="s">
        <v>871</v>
      </c>
      <c r="D164" t="s">
        <v>872</v>
      </c>
      <c r="E164" s="129"/>
      <c r="F164" s="145" t="s">
        <v>207</v>
      </c>
      <c r="G164" s="145">
        <v>2</v>
      </c>
      <c r="H164" s="15">
        <f t="shared" si="10"/>
        <v>4.9220000000000006</v>
      </c>
      <c r="I164" s="15">
        <v>2.14</v>
      </c>
      <c r="J164" s="15">
        <f t="shared" si="11"/>
        <v>4.28</v>
      </c>
      <c r="O164" t="s">
        <v>1572</v>
      </c>
      <c r="R164" t="s">
        <v>1553</v>
      </c>
      <c r="T164" s="145" t="s">
        <v>77</v>
      </c>
      <c r="U164" s="232">
        <v>100</v>
      </c>
      <c r="V164" s="234">
        <f t="shared" si="12"/>
        <v>14.95</v>
      </c>
      <c r="W164" s="15">
        <v>0.13</v>
      </c>
      <c r="X164" s="15">
        <f t="shared" si="13"/>
        <v>13</v>
      </c>
    </row>
    <row r="165" spans="1:27" x14ac:dyDescent="0.25">
      <c r="A165" t="s">
        <v>1425</v>
      </c>
      <c r="B165" t="s">
        <v>1406</v>
      </c>
      <c r="C165" t="s">
        <v>1430</v>
      </c>
      <c r="D165" t="s">
        <v>1431</v>
      </c>
      <c r="E165" s="129"/>
      <c r="F165" s="145" t="s">
        <v>207</v>
      </c>
      <c r="G165" s="145">
        <v>10</v>
      </c>
      <c r="H165" s="15">
        <f t="shared" si="10"/>
        <v>27.512945000000002</v>
      </c>
      <c r="I165" s="15">
        <v>2.3924300000000001</v>
      </c>
      <c r="J165" s="15">
        <f t="shared" si="11"/>
        <v>23.924300000000002</v>
      </c>
      <c r="O165" t="s">
        <v>1572</v>
      </c>
      <c r="R165" t="s">
        <v>1554</v>
      </c>
      <c r="T165" s="145" t="s">
        <v>77</v>
      </c>
      <c r="U165" s="232">
        <v>140</v>
      </c>
      <c r="V165" s="234">
        <f t="shared" si="12"/>
        <v>20.93</v>
      </c>
      <c r="W165" s="15">
        <v>0.13</v>
      </c>
      <c r="X165" s="15">
        <f t="shared" si="13"/>
        <v>18.2</v>
      </c>
    </row>
    <row r="166" spans="1:27" x14ac:dyDescent="0.25">
      <c r="A166" t="s">
        <v>1283</v>
      </c>
      <c r="B166" t="s">
        <v>1294</v>
      </c>
      <c r="D166" t="s">
        <v>1295</v>
      </c>
      <c r="E166" s="129"/>
      <c r="F166" s="145" t="s">
        <v>207</v>
      </c>
      <c r="G166" s="145">
        <v>2</v>
      </c>
      <c r="H166" s="15">
        <f t="shared" si="10"/>
        <v>44.551000000000002</v>
      </c>
      <c r="I166" s="15">
        <v>19.37</v>
      </c>
      <c r="J166" s="15">
        <f t="shared" si="11"/>
        <v>38.74</v>
      </c>
      <c r="O166" t="s">
        <v>1572</v>
      </c>
      <c r="R166" t="s">
        <v>1555</v>
      </c>
      <c r="T166" s="145" t="s">
        <v>77</v>
      </c>
      <c r="U166" s="232">
        <v>100</v>
      </c>
      <c r="V166" s="234">
        <f t="shared" si="12"/>
        <v>14.95</v>
      </c>
      <c r="W166" s="15">
        <v>0.13</v>
      </c>
      <c r="X166" s="15">
        <f t="shared" si="13"/>
        <v>13</v>
      </c>
    </row>
    <row r="167" spans="1:27" x14ac:dyDescent="0.25">
      <c r="A167" t="s">
        <v>1283</v>
      </c>
      <c r="B167" t="s">
        <v>1296</v>
      </c>
      <c r="D167" t="s">
        <v>1297</v>
      </c>
      <c r="E167" s="129"/>
      <c r="F167" s="145" t="s">
        <v>207</v>
      </c>
      <c r="G167" s="145">
        <v>2</v>
      </c>
      <c r="H167" s="15">
        <f t="shared" ref="H167:H198" si="14">J167+J167*$I$226</f>
        <v>36.777000000000001</v>
      </c>
      <c r="I167" s="15">
        <v>15.99</v>
      </c>
      <c r="J167" s="15">
        <f t="shared" si="11"/>
        <v>31.98</v>
      </c>
      <c r="O167" t="s">
        <v>1572</v>
      </c>
      <c r="R167" t="s">
        <v>1556</v>
      </c>
      <c r="T167" s="145" t="s">
        <v>77</v>
      </c>
      <c r="U167" s="232">
        <v>200</v>
      </c>
      <c r="V167" s="234">
        <f t="shared" si="12"/>
        <v>29.9</v>
      </c>
      <c r="W167" s="15">
        <v>0.13</v>
      </c>
      <c r="X167" s="15">
        <f t="shared" si="13"/>
        <v>26</v>
      </c>
    </row>
    <row r="168" spans="1:27" x14ac:dyDescent="0.25">
      <c r="A168" t="s">
        <v>1425</v>
      </c>
      <c r="B168" t="s">
        <v>1406</v>
      </c>
      <c r="C168" t="s">
        <v>1426</v>
      </c>
      <c r="D168" t="s">
        <v>1427</v>
      </c>
      <c r="F168" s="145" t="s">
        <v>207</v>
      </c>
      <c r="G168" s="145">
        <v>1</v>
      </c>
      <c r="H168" s="15">
        <f t="shared" si="14"/>
        <v>7.1962169999999999</v>
      </c>
      <c r="I168" s="15">
        <v>6.2575799999999999</v>
      </c>
      <c r="J168" s="15">
        <f t="shared" ref="J168:J199" si="15">I168*G168</f>
        <v>6.2575799999999999</v>
      </c>
      <c r="O168" t="s">
        <v>1572</v>
      </c>
      <c r="R168" t="s">
        <v>1557</v>
      </c>
      <c r="T168" s="145" t="s">
        <v>77</v>
      </c>
      <c r="U168" s="232">
        <v>200</v>
      </c>
      <c r="V168" s="234">
        <f t="shared" si="12"/>
        <v>29.9</v>
      </c>
      <c r="W168" s="15">
        <v>0.13</v>
      </c>
      <c r="X168" s="15">
        <f t="shared" si="13"/>
        <v>26</v>
      </c>
    </row>
    <row r="169" spans="1:27" x14ac:dyDescent="0.25">
      <c r="A169" t="s">
        <v>1425</v>
      </c>
      <c r="B169" t="s">
        <v>1406</v>
      </c>
      <c r="C169" t="s">
        <v>1428</v>
      </c>
      <c r="D169" t="s">
        <v>1429</v>
      </c>
      <c r="F169" s="145" t="s">
        <v>207</v>
      </c>
      <c r="G169" s="145">
        <v>1</v>
      </c>
      <c r="H169" s="15">
        <f t="shared" si="14"/>
        <v>4.0164900000000001</v>
      </c>
      <c r="I169" s="15">
        <v>3.4925999999999999</v>
      </c>
      <c r="J169" s="15">
        <f t="shared" si="15"/>
        <v>3.4925999999999999</v>
      </c>
      <c r="O169" t="s">
        <v>1572</v>
      </c>
      <c r="R169" t="s">
        <v>1558</v>
      </c>
      <c r="T169" s="145" t="s">
        <v>77</v>
      </c>
      <c r="U169" s="232">
        <v>200</v>
      </c>
      <c r="V169" s="234">
        <f t="shared" si="12"/>
        <v>29.9</v>
      </c>
      <c r="W169" s="15">
        <v>0.13</v>
      </c>
      <c r="X169" s="15">
        <f t="shared" si="13"/>
        <v>26</v>
      </c>
    </row>
    <row r="170" spans="1:27" x14ac:dyDescent="0.25">
      <c r="A170" s="185" t="s">
        <v>1352</v>
      </c>
      <c r="B170" s="185" t="s">
        <v>1353</v>
      </c>
      <c r="C170" s="185"/>
      <c r="D170" s="185" t="s">
        <v>1354</v>
      </c>
      <c r="F170" s="223" t="s">
        <v>207</v>
      </c>
      <c r="G170" s="200">
        <v>3</v>
      </c>
      <c r="H170" s="15">
        <f t="shared" si="14"/>
        <v>3.0428999999999999</v>
      </c>
      <c r="I170" s="198">
        <v>0.88200000000000001</v>
      </c>
      <c r="J170" s="15">
        <f t="shared" si="15"/>
        <v>2.6459999999999999</v>
      </c>
      <c r="O170" t="s">
        <v>1572</v>
      </c>
      <c r="R170" t="s">
        <v>1559</v>
      </c>
      <c r="T170" s="145" t="s">
        <v>77</v>
      </c>
      <c r="U170" s="232">
        <v>100</v>
      </c>
      <c r="V170" s="234">
        <f t="shared" si="12"/>
        <v>14.95</v>
      </c>
      <c r="W170" s="15">
        <v>0.13</v>
      </c>
      <c r="X170" s="15">
        <f t="shared" si="13"/>
        <v>13</v>
      </c>
    </row>
    <row r="171" spans="1:27" x14ac:dyDescent="0.25">
      <c r="A171" s="185" t="s">
        <v>1352</v>
      </c>
      <c r="B171" s="185" t="s">
        <v>1355</v>
      </c>
      <c r="C171" s="185"/>
      <c r="D171" s="185" t="s">
        <v>1356</v>
      </c>
      <c r="F171" s="223" t="s">
        <v>207</v>
      </c>
      <c r="G171" s="200">
        <v>16</v>
      </c>
      <c r="H171" s="15">
        <f t="shared" si="14"/>
        <v>13.084239999999999</v>
      </c>
      <c r="I171" s="198">
        <v>0.71109999999999995</v>
      </c>
      <c r="J171" s="15">
        <f t="shared" si="15"/>
        <v>11.377599999999999</v>
      </c>
      <c r="O171" t="s">
        <v>1572</v>
      </c>
      <c r="R171" t="s">
        <v>1560</v>
      </c>
      <c r="T171" s="145" t="s">
        <v>77</v>
      </c>
      <c r="U171" s="232">
        <v>350</v>
      </c>
      <c r="V171" s="234">
        <f t="shared" si="12"/>
        <v>52.325000000000003</v>
      </c>
      <c r="W171" s="15">
        <v>0.13</v>
      </c>
      <c r="X171" s="15">
        <f t="shared" si="13"/>
        <v>45.5</v>
      </c>
    </row>
    <row r="172" spans="1:27" x14ac:dyDescent="0.25">
      <c r="A172" t="s">
        <v>354</v>
      </c>
      <c r="B172" t="s">
        <v>154</v>
      </c>
      <c r="C172" t="s">
        <v>1441</v>
      </c>
      <c r="D172" t="s">
        <v>1442</v>
      </c>
      <c r="E172" s="129"/>
      <c r="F172" s="145" t="s">
        <v>207</v>
      </c>
      <c r="G172" s="145">
        <v>1</v>
      </c>
      <c r="H172" s="15">
        <f t="shared" si="14"/>
        <v>2.1976499999999999</v>
      </c>
      <c r="I172" s="15">
        <v>1.911</v>
      </c>
      <c r="J172" s="15">
        <f t="shared" si="15"/>
        <v>1.911</v>
      </c>
      <c r="O172" t="s">
        <v>1572</v>
      </c>
      <c r="R172" t="s">
        <v>1561</v>
      </c>
      <c r="T172" s="145" t="s">
        <v>77</v>
      </c>
      <c r="U172" s="232">
        <v>130</v>
      </c>
      <c r="V172" s="234">
        <f t="shared" si="12"/>
        <v>29.9</v>
      </c>
      <c r="W172" s="15">
        <v>0.2</v>
      </c>
      <c r="X172" s="15">
        <f t="shared" si="13"/>
        <v>26</v>
      </c>
    </row>
    <row r="173" spans="1:27" x14ac:dyDescent="0.25">
      <c r="A173" s="185" t="s">
        <v>1298</v>
      </c>
      <c r="B173" s="195" t="s">
        <v>270</v>
      </c>
      <c r="C173" s="195"/>
      <c r="D173" s="195" t="s">
        <v>1302</v>
      </c>
      <c r="E173" t="s">
        <v>711</v>
      </c>
      <c r="F173" s="196" t="s">
        <v>403</v>
      </c>
      <c r="G173" s="199">
        <v>25</v>
      </c>
      <c r="H173" s="15">
        <f t="shared" si="14"/>
        <v>13.802300000000001</v>
      </c>
      <c r="I173" s="197">
        <v>0.48008000000000001</v>
      </c>
      <c r="J173" s="15">
        <f t="shared" si="15"/>
        <v>12.002000000000001</v>
      </c>
      <c r="O173" t="s">
        <v>1572</v>
      </c>
      <c r="R173" t="s">
        <v>1562</v>
      </c>
      <c r="T173" s="145" t="s">
        <v>77</v>
      </c>
      <c r="U173" s="232">
        <v>250</v>
      </c>
      <c r="V173" s="234">
        <f t="shared" si="12"/>
        <v>57.5</v>
      </c>
      <c r="W173" s="15">
        <v>0.2</v>
      </c>
      <c r="X173" s="15">
        <f t="shared" si="13"/>
        <v>50</v>
      </c>
    </row>
    <row r="174" spans="1:27" x14ac:dyDescent="0.25">
      <c r="A174" t="s">
        <v>513</v>
      </c>
      <c r="B174" t="s">
        <v>1486</v>
      </c>
      <c r="C174">
        <v>303542</v>
      </c>
      <c r="D174" t="s">
        <v>1487</v>
      </c>
      <c r="E174" t="s">
        <v>1928</v>
      </c>
      <c r="F174" s="145" t="s">
        <v>207</v>
      </c>
      <c r="G174" s="145">
        <v>5</v>
      </c>
      <c r="H174" s="15">
        <f t="shared" si="14"/>
        <v>362.25</v>
      </c>
      <c r="I174" s="15">
        <v>63</v>
      </c>
      <c r="J174" s="15">
        <f t="shared" si="15"/>
        <v>315</v>
      </c>
      <c r="O174" t="s">
        <v>1572</v>
      </c>
      <c r="R174" t="s">
        <v>1563</v>
      </c>
      <c r="T174" s="145" t="s">
        <v>77</v>
      </c>
      <c r="U174" s="232">
        <v>100</v>
      </c>
      <c r="V174" s="234">
        <f t="shared" si="12"/>
        <v>23</v>
      </c>
      <c r="W174" s="15">
        <v>0.2</v>
      </c>
      <c r="X174" s="15">
        <f t="shared" si="13"/>
        <v>20</v>
      </c>
    </row>
    <row r="175" spans="1:27" x14ac:dyDescent="0.25">
      <c r="A175" t="s">
        <v>1317</v>
      </c>
      <c r="B175" t="s">
        <v>1409</v>
      </c>
      <c r="C175" t="s">
        <v>1443</v>
      </c>
      <c r="D175" t="s">
        <v>1444</v>
      </c>
      <c r="E175" s="129"/>
      <c r="F175" s="145" t="s">
        <v>207</v>
      </c>
      <c r="G175" s="145">
        <v>70</v>
      </c>
      <c r="H175" s="15">
        <f t="shared" si="14"/>
        <v>197.4504</v>
      </c>
      <c r="I175" s="15">
        <v>2.4527999999999999</v>
      </c>
      <c r="J175" s="15">
        <f t="shared" si="15"/>
        <v>171.696</v>
      </c>
      <c r="O175" t="s">
        <v>1572</v>
      </c>
      <c r="R175" t="s">
        <v>1564</v>
      </c>
      <c r="T175" s="145" t="s">
        <v>77</v>
      </c>
      <c r="U175" s="232">
        <v>300</v>
      </c>
      <c r="V175" s="234">
        <f t="shared" si="12"/>
        <v>69</v>
      </c>
      <c r="W175" s="15">
        <v>0.2</v>
      </c>
      <c r="X175" s="15">
        <f t="shared" si="13"/>
        <v>60</v>
      </c>
    </row>
    <row r="176" spans="1:27" x14ac:dyDescent="0.25">
      <c r="A176" t="s">
        <v>354</v>
      </c>
      <c r="B176" t="s">
        <v>1409</v>
      </c>
      <c r="C176" t="s">
        <v>1445</v>
      </c>
      <c r="D176" t="s">
        <v>1446</v>
      </c>
      <c r="E176" s="129"/>
      <c r="F176" s="145" t="s">
        <v>207</v>
      </c>
      <c r="G176" s="145">
        <v>1</v>
      </c>
      <c r="H176" s="15">
        <f t="shared" si="14"/>
        <v>3.8520400000000001</v>
      </c>
      <c r="I176" s="15">
        <v>3.3496000000000001</v>
      </c>
      <c r="J176" s="15">
        <f t="shared" si="15"/>
        <v>3.3496000000000001</v>
      </c>
      <c r="O176" t="s">
        <v>1572</v>
      </c>
      <c r="R176" t="s">
        <v>1565</v>
      </c>
      <c r="T176" s="145" t="s">
        <v>77</v>
      </c>
      <c r="U176" s="232">
        <v>140</v>
      </c>
      <c r="V176" s="234">
        <f t="shared" si="12"/>
        <v>32.200000000000003</v>
      </c>
      <c r="W176" s="15">
        <v>0.2</v>
      </c>
      <c r="X176" s="15">
        <f t="shared" si="13"/>
        <v>28</v>
      </c>
    </row>
    <row r="177" spans="1:24" x14ac:dyDescent="0.25">
      <c r="A177" t="s">
        <v>1946</v>
      </c>
      <c r="D177" t="s">
        <v>1945</v>
      </c>
      <c r="F177" s="145" t="s">
        <v>207</v>
      </c>
      <c r="G177" s="145">
        <v>2</v>
      </c>
      <c r="H177" s="15">
        <f t="shared" si="14"/>
        <v>39.1</v>
      </c>
      <c r="I177" s="15">
        <v>17</v>
      </c>
      <c r="J177" s="15">
        <f t="shared" si="15"/>
        <v>34</v>
      </c>
      <c r="O177" t="s">
        <v>1572</v>
      </c>
      <c r="R177" t="s">
        <v>1960</v>
      </c>
      <c r="T177" s="145" t="s">
        <v>77</v>
      </c>
      <c r="U177" s="232">
        <v>20</v>
      </c>
      <c r="V177" s="234">
        <f t="shared" si="12"/>
        <v>9.1999999999999993</v>
      </c>
      <c r="W177" s="15">
        <v>0.4</v>
      </c>
      <c r="X177" s="15">
        <f t="shared" si="13"/>
        <v>8</v>
      </c>
    </row>
    <row r="178" spans="1:24" x14ac:dyDescent="0.25">
      <c r="D178" t="s">
        <v>1955</v>
      </c>
      <c r="E178" s="129"/>
      <c r="F178" s="145" t="s">
        <v>207</v>
      </c>
      <c r="G178" s="145">
        <v>5</v>
      </c>
      <c r="H178" s="15">
        <f t="shared" si="14"/>
        <v>34.5</v>
      </c>
      <c r="I178" s="15">
        <v>6</v>
      </c>
      <c r="J178" s="15">
        <f t="shared" si="15"/>
        <v>30</v>
      </c>
      <c r="R178" t="s">
        <v>1916</v>
      </c>
      <c r="T178" s="145" t="s">
        <v>77</v>
      </c>
      <c r="U178" s="232">
        <v>28</v>
      </c>
      <c r="V178" s="234">
        <f t="shared" si="12"/>
        <v>35.42</v>
      </c>
      <c r="W178" s="15">
        <v>1.1000000000000001</v>
      </c>
      <c r="X178" s="15">
        <f t="shared" si="13"/>
        <v>30.800000000000004</v>
      </c>
    </row>
    <row r="179" spans="1:24" x14ac:dyDescent="0.25">
      <c r="D179" t="s">
        <v>1956</v>
      </c>
      <c r="E179" s="129"/>
      <c r="F179" s="145" t="s">
        <v>207</v>
      </c>
      <c r="G179" s="145">
        <v>2</v>
      </c>
      <c r="H179" s="15">
        <f t="shared" si="14"/>
        <v>13.8</v>
      </c>
      <c r="I179" s="15">
        <v>6</v>
      </c>
      <c r="J179" s="15">
        <f t="shared" si="15"/>
        <v>12</v>
      </c>
      <c r="R179" t="s">
        <v>1961</v>
      </c>
      <c r="T179" s="145" t="s">
        <v>77</v>
      </c>
      <c r="U179" s="232">
        <v>13</v>
      </c>
      <c r="V179" s="234">
        <f t="shared" si="12"/>
        <v>13.3055</v>
      </c>
      <c r="W179" s="15">
        <v>0.89</v>
      </c>
      <c r="X179" s="15">
        <f t="shared" si="13"/>
        <v>11.57</v>
      </c>
    </row>
    <row r="180" spans="1:24" x14ac:dyDescent="0.25">
      <c r="D180" t="s">
        <v>1518</v>
      </c>
      <c r="G180" s="145">
        <v>40</v>
      </c>
      <c r="H180" s="15">
        <f t="shared" si="14"/>
        <v>6.44</v>
      </c>
      <c r="I180" s="15">
        <v>0.14000000000000001</v>
      </c>
      <c r="J180" s="15">
        <f t="shared" si="15"/>
        <v>5.6000000000000005</v>
      </c>
      <c r="R180" t="s">
        <v>311</v>
      </c>
      <c r="T180" s="145" t="s">
        <v>77</v>
      </c>
      <c r="U180" s="232">
        <v>230</v>
      </c>
      <c r="V180" s="234">
        <f t="shared" si="12"/>
        <v>92.575000000000003</v>
      </c>
      <c r="W180" s="15">
        <v>0.35</v>
      </c>
      <c r="X180" s="15">
        <f t="shared" si="13"/>
        <v>80.5</v>
      </c>
    </row>
    <row r="181" spans="1:24" x14ac:dyDescent="0.25">
      <c r="D181" t="s">
        <v>1519</v>
      </c>
      <c r="G181" s="145">
        <v>400</v>
      </c>
      <c r="H181" s="15">
        <f t="shared" si="14"/>
        <v>51.980000000000004</v>
      </c>
      <c r="I181" s="15">
        <v>0.113</v>
      </c>
      <c r="J181" s="15">
        <f t="shared" si="15"/>
        <v>45.2</v>
      </c>
      <c r="R181" t="s">
        <v>1991</v>
      </c>
      <c r="T181" s="145" t="s">
        <v>77</v>
      </c>
      <c r="U181" s="232">
        <v>6</v>
      </c>
      <c r="V181" s="234">
        <f t="shared" si="12"/>
        <v>2.4149999999999996</v>
      </c>
      <c r="W181" s="15">
        <v>0.35</v>
      </c>
      <c r="X181" s="15">
        <f t="shared" si="13"/>
        <v>2.0999999999999996</v>
      </c>
    </row>
    <row r="182" spans="1:24" x14ac:dyDescent="0.25">
      <c r="D182" t="s">
        <v>1520</v>
      </c>
      <c r="G182" s="145">
        <v>200</v>
      </c>
      <c r="H182" s="15">
        <f t="shared" si="14"/>
        <v>46.460000000000008</v>
      </c>
      <c r="I182" s="15">
        <v>0.20200000000000001</v>
      </c>
      <c r="J182" s="15">
        <f t="shared" si="15"/>
        <v>40.400000000000006</v>
      </c>
      <c r="R182" t="s">
        <v>1534</v>
      </c>
      <c r="T182" s="145" t="s">
        <v>207</v>
      </c>
      <c r="U182" s="232">
        <v>2</v>
      </c>
      <c r="V182" s="234">
        <f t="shared" si="12"/>
        <v>4.5999999999999996</v>
      </c>
      <c r="W182" s="15">
        <v>2</v>
      </c>
      <c r="X182" s="15">
        <f t="shared" si="13"/>
        <v>4</v>
      </c>
    </row>
    <row r="183" spans="1:24" x14ac:dyDescent="0.25">
      <c r="D183" t="s">
        <v>1521</v>
      </c>
      <c r="G183" s="145">
        <v>50</v>
      </c>
      <c r="H183" s="15">
        <f t="shared" si="14"/>
        <v>22.08</v>
      </c>
      <c r="I183" s="15">
        <v>0.38400000000000001</v>
      </c>
      <c r="J183" s="15">
        <f t="shared" si="15"/>
        <v>19.2</v>
      </c>
      <c r="R183" t="s">
        <v>1535</v>
      </c>
      <c r="T183" s="145" t="s">
        <v>207</v>
      </c>
      <c r="U183" s="232">
        <v>1</v>
      </c>
      <c r="V183" s="234">
        <f t="shared" ref="V183:V203" si="16">X183+X183*$W$206</f>
        <v>3.45</v>
      </c>
      <c r="W183" s="15">
        <v>3</v>
      </c>
      <c r="X183" s="15">
        <f t="shared" ref="X183:X191" si="17">U183*W183</f>
        <v>3</v>
      </c>
    </row>
    <row r="184" spans="1:24" x14ac:dyDescent="0.25">
      <c r="D184" t="s">
        <v>1522</v>
      </c>
      <c r="G184" s="145">
        <v>15</v>
      </c>
      <c r="H184" s="15">
        <f t="shared" si="14"/>
        <v>10.280999999999999</v>
      </c>
      <c r="I184" s="15">
        <v>0.59599999999999997</v>
      </c>
      <c r="J184" s="15">
        <f t="shared" si="15"/>
        <v>8.94</v>
      </c>
      <c r="R184" t="s">
        <v>1536</v>
      </c>
      <c r="T184" s="145" t="s">
        <v>207</v>
      </c>
      <c r="U184" s="232">
        <v>3</v>
      </c>
      <c r="V184" s="234">
        <f t="shared" si="16"/>
        <v>13.8</v>
      </c>
      <c r="W184" s="15">
        <v>4</v>
      </c>
      <c r="X184" s="15">
        <f t="shared" si="17"/>
        <v>12</v>
      </c>
    </row>
    <row r="185" spans="1:24" x14ac:dyDescent="0.25">
      <c r="D185" t="s">
        <v>1523</v>
      </c>
      <c r="G185" s="145">
        <v>200</v>
      </c>
      <c r="H185" s="15">
        <f t="shared" si="14"/>
        <v>39.1</v>
      </c>
      <c r="I185" s="15">
        <v>0.17</v>
      </c>
      <c r="J185" s="15">
        <f t="shared" si="15"/>
        <v>34</v>
      </c>
      <c r="R185" t="s">
        <v>1537</v>
      </c>
      <c r="T185" s="145" t="s">
        <v>207</v>
      </c>
      <c r="U185" s="232">
        <v>3</v>
      </c>
      <c r="V185" s="234">
        <f t="shared" si="16"/>
        <v>17.25</v>
      </c>
      <c r="W185" s="15">
        <v>5</v>
      </c>
      <c r="X185" s="15">
        <f t="shared" si="17"/>
        <v>15</v>
      </c>
    </row>
    <row r="186" spans="1:24" x14ac:dyDescent="0.25">
      <c r="D186" t="s">
        <v>1524</v>
      </c>
      <c r="G186" s="145">
        <v>100</v>
      </c>
      <c r="H186" s="15">
        <f t="shared" si="14"/>
        <v>28.75</v>
      </c>
      <c r="I186" s="15">
        <v>0.25</v>
      </c>
      <c r="J186" s="15">
        <f t="shared" si="15"/>
        <v>25</v>
      </c>
      <c r="R186" t="s">
        <v>1912</v>
      </c>
      <c r="T186" s="145" t="s">
        <v>207</v>
      </c>
      <c r="U186" s="232">
        <v>1</v>
      </c>
      <c r="V186" s="234">
        <f t="shared" si="16"/>
        <v>6.9</v>
      </c>
      <c r="W186" s="15">
        <v>6</v>
      </c>
      <c r="X186" s="15">
        <f t="shared" si="17"/>
        <v>6</v>
      </c>
    </row>
    <row r="187" spans="1:24" x14ac:dyDescent="0.25">
      <c r="D187" t="s">
        <v>1525</v>
      </c>
      <c r="G187" s="145">
        <v>25</v>
      </c>
      <c r="H187" s="15">
        <f t="shared" si="14"/>
        <v>11.5</v>
      </c>
      <c r="I187" s="15">
        <v>0.4</v>
      </c>
      <c r="J187" s="15">
        <f t="shared" si="15"/>
        <v>10</v>
      </c>
      <c r="R187" t="s">
        <v>1962</v>
      </c>
      <c r="T187" s="145" t="s">
        <v>207</v>
      </c>
      <c r="U187" s="232">
        <v>3</v>
      </c>
      <c r="V187" s="234">
        <f t="shared" si="16"/>
        <v>13.8</v>
      </c>
      <c r="W187" s="15">
        <v>4</v>
      </c>
      <c r="X187" s="15">
        <f t="shared" si="17"/>
        <v>12</v>
      </c>
    </row>
    <row r="188" spans="1:24" x14ac:dyDescent="0.25">
      <c r="D188" t="s">
        <v>1526</v>
      </c>
      <c r="G188" s="145">
        <v>100</v>
      </c>
      <c r="H188" s="15">
        <f t="shared" si="14"/>
        <v>28.75</v>
      </c>
      <c r="I188" s="15">
        <v>0.25</v>
      </c>
      <c r="J188" s="15">
        <f t="shared" si="15"/>
        <v>25</v>
      </c>
      <c r="R188" t="s">
        <v>1533</v>
      </c>
      <c r="T188" s="145" t="s">
        <v>207</v>
      </c>
      <c r="U188" s="232">
        <v>2</v>
      </c>
      <c r="V188" s="234">
        <f t="shared" si="16"/>
        <v>9.1999999999999993</v>
      </c>
      <c r="W188" s="15">
        <v>4</v>
      </c>
      <c r="X188" s="15">
        <f t="shared" si="17"/>
        <v>8</v>
      </c>
    </row>
    <row r="189" spans="1:24" x14ac:dyDescent="0.25">
      <c r="D189" t="s">
        <v>1527</v>
      </c>
      <c r="G189" s="145">
        <v>50</v>
      </c>
      <c r="H189" s="15">
        <f t="shared" si="14"/>
        <v>23</v>
      </c>
      <c r="I189" s="15">
        <v>0.4</v>
      </c>
      <c r="J189" s="15">
        <f t="shared" si="15"/>
        <v>20</v>
      </c>
      <c r="R189" t="s">
        <v>1530</v>
      </c>
      <c r="T189" s="145" t="s">
        <v>207</v>
      </c>
      <c r="U189" s="232">
        <v>90</v>
      </c>
      <c r="V189" s="234">
        <f t="shared" si="16"/>
        <v>18.63</v>
      </c>
      <c r="W189" s="15">
        <v>0.18</v>
      </c>
      <c r="X189" s="15">
        <f t="shared" si="17"/>
        <v>16.2</v>
      </c>
    </row>
    <row r="190" spans="1:24" x14ac:dyDescent="0.25">
      <c r="D190" t="s">
        <v>1529</v>
      </c>
      <c r="G190" s="145">
        <v>100</v>
      </c>
      <c r="H190" s="15">
        <f t="shared" si="14"/>
        <v>28.75</v>
      </c>
      <c r="I190" s="15">
        <v>0.25</v>
      </c>
      <c r="J190" s="15">
        <f t="shared" si="15"/>
        <v>25</v>
      </c>
      <c r="R190" t="s">
        <v>1531</v>
      </c>
      <c r="T190" s="145" t="s">
        <v>207</v>
      </c>
      <c r="U190" s="232">
        <v>6</v>
      </c>
      <c r="V190" s="234">
        <f t="shared" si="16"/>
        <v>2.4149999999999996</v>
      </c>
      <c r="W190" s="15">
        <v>0.35</v>
      </c>
      <c r="X190" s="15">
        <f t="shared" si="17"/>
        <v>2.0999999999999996</v>
      </c>
    </row>
    <row r="191" spans="1:24" x14ac:dyDescent="0.25">
      <c r="D191" t="s">
        <v>1528</v>
      </c>
      <c r="G191" s="145">
        <v>25</v>
      </c>
      <c r="H191" s="15">
        <f t="shared" si="14"/>
        <v>11.5</v>
      </c>
      <c r="I191" s="15">
        <v>0.4</v>
      </c>
      <c r="J191" s="15">
        <f t="shared" si="15"/>
        <v>10</v>
      </c>
      <c r="R191" t="s">
        <v>1532</v>
      </c>
      <c r="T191" s="145" t="s">
        <v>207</v>
      </c>
      <c r="U191" s="232">
        <v>2</v>
      </c>
      <c r="V191" s="234">
        <f t="shared" si="16"/>
        <v>1.84</v>
      </c>
      <c r="W191" s="15">
        <v>0.8</v>
      </c>
      <c r="X191" s="15">
        <f t="shared" si="17"/>
        <v>1.6</v>
      </c>
    </row>
    <row r="192" spans="1:24" x14ac:dyDescent="0.25">
      <c r="D192" t="s">
        <v>1530</v>
      </c>
      <c r="G192" s="145">
        <v>90</v>
      </c>
      <c r="H192" s="15">
        <f t="shared" si="14"/>
        <v>18.63</v>
      </c>
      <c r="I192" s="15">
        <v>0.18</v>
      </c>
      <c r="J192" s="15">
        <f t="shared" si="15"/>
        <v>16.2</v>
      </c>
      <c r="R192" t="s">
        <v>2018</v>
      </c>
      <c r="T192" s="145"/>
      <c r="U192" s="232"/>
      <c r="V192" s="234">
        <f t="shared" si="16"/>
        <v>25.3</v>
      </c>
      <c r="W192" s="15"/>
      <c r="X192" s="15">
        <v>22</v>
      </c>
    </row>
    <row r="193" spans="1:24" x14ac:dyDescent="0.25">
      <c r="D193" t="s">
        <v>1531</v>
      </c>
      <c r="G193" s="145">
        <v>3</v>
      </c>
      <c r="H193" s="15">
        <f t="shared" si="14"/>
        <v>1.2074999999999998</v>
      </c>
      <c r="I193" s="15">
        <v>0.35</v>
      </c>
      <c r="J193" s="15">
        <f t="shared" si="15"/>
        <v>1.0499999999999998</v>
      </c>
      <c r="R193" t="s">
        <v>1518</v>
      </c>
      <c r="T193" s="145" t="s">
        <v>77</v>
      </c>
      <c r="U193" s="232">
        <v>100</v>
      </c>
      <c r="V193" s="234">
        <f t="shared" si="16"/>
        <v>16.100000000000001</v>
      </c>
      <c r="W193" s="15">
        <v>0.14000000000000001</v>
      </c>
      <c r="X193" s="15">
        <f t="shared" ref="X193:X203" si="18">U193*W193</f>
        <v>14.000000000000002</v>
      </c>
    </row>
    <row r="194" spans="1:24" x14ac:dyDescent="0.25">
      <c r="D194" t="s">
        <v>1533</v>
      </c>
      <c r="G194" s="145">
        <v>7</v>
      </c>
      <c r="H194" s="15">
        <f t="shared" si="14"/>
        <v>1.1270000000000002</v>
      </c>
      <c r="I194" s="15">
        <v>0.14000000000000001</v>
      </c>
      <c r="J194" s="15">
        <f t="shared" si="15"/>
        <v>0.98000000000000009</v>
      </c>
      <c r="R194" t="s">
        <v>1519</v>
      </c>
      <c r="T194" s="145" t="s">
        <v>77</v>
      </c>
      <c r="U194" s="232">
        <v>400</v>
      </c>
      <c r="V194" s="234">
        <f t="shared" si="16"/>
        <v>51.980000000000004</v>
      </c>
      <c r="W194" s="15">
        <v>0.113</v>
      </c>
      <c r="X194" s="15">
        <f t="shared" si="18"/>
        <v>45.2</v>
      </c>
    </row>
    <row r="195" spans="1:24" x14ac:dyDescent="0.25">
      <c r="D195" t="s">
        <v>1534</v>
      </c>
      <c r="G195" s="145">
        <v>2</v>
      </c>
      <c r="H195" s="15">
        <f t="shared" si="14"/>
        <v>4.5999999999999996</v>
      </c>
      <c r="I195" s="15">
        <v>2</v>
      </c>
      <c r="J195" s="15">
        <f t="shared" si="15"/>
        <v>4</v>
      </c>
      <c r="R195" t="s">
        <v>1520</v>
      </c>
      <c r="T195" s="145" t="s">
        <v>77</v>
      </c>
      <c r="U195" s="232">
        <v>300</v>
      </c>
      <c r="V195" s="234">
        <f t="shared" si="16"/>
        <v>69.69</v>
      </c>
      <c r="W195" s="15">
        <v>0.20200000000000001</v>
      </c>
      <c r="X195" s="15">
        <f t="shared" si="18"/>
        <v>60.6</v>
      </c>
    </row>
    <row r="196" spans="1:24" x14ac:dyDescent="0.25">
      <c r="D196" t="s">
        <v>1535</v>
      </c>
      <c r="G196" s="145">
        <v>3</v>
      </c>
      <c r="H196" s="15">
        <f t="shared" si="14"/>
        <v>10.35</v>
      </c>
      <c r="I196" s="15">
        <v>3</v>
      </c>
      <c r="J196" s="15">
        <f t="shared" si="15"/>
        <v>9</v>
      </c>
      <c r="R196" t="s">
        <v>1521</v>
      </c>
      <c r="T196" s="145" t="s">
        <v>77</v>
      </c>
      <c r="U196" s="232">
        <v>50</v>
      </c>
      <c r="V196" s="234">
        <f t="shared" si="16"/>
        <v>22.08</v>
      </c>
      <c r="W196" s="15">
        <v>0.38400000000000001</v>
      </c>
      <c r="X196" s="15">
        <f t="shared" si="18"/>
        <v>19.2</v>
      </c>
    </row>
    <row r="197" spans="1:24" x14ac:dyDescent="0.25">
      <c r="D197" t="s">
        <v>1536</v>
      </c>
      <c r="G197" s="145">
        <v>3</v>
      </c>
      <c r="H197" s="15">
        <f t="shared" si="14"/>
        <v>13.8</v>
      </c>
      <c r="I197" s="15">
        <v>4</v>
      </c>
      <c r="J197" s="15">
        <f t="shared" si="15"/>
        <v>12</v>
      </c>
      <c r="R197" t="s">
        <v>1522</v>
      </c>
      <c r="T197" s="145" t="s">
        <v>77</v>
      </c>
      <c r="U197" s="232">
        <v>15</v>
      </c>
      <c r="V197" s="234">
        <f t="shared" si="16"/>
        <v>10.280999999999999</v>
      </c>
      <c r="W197" s="15">
        <v>0.59599999999999997</v>
      </c>
      <c r="X197" s="15">
        <f t="shared" si="18"/>
        <v>8.94</v>
      </c>
    </row>
    <row r="198" spans="1:24" x14ac:dyDescent="0.25">
      <c r="D198" t="s">
        <v>1537</v>
      </c>
      <c r="G198" s="145">
        <v>2</v>
      </c>
      <c r="H198" s="15">
        <f t="shared" si="14"/>
        <v>11.5</v>
      </c>
      <c r="I198" s="15">
        <v>5</v>
      </c>
      <c r="J198" s="15">
        <f t="shared" si="15"/>
        <v>10</v>
      </c>
      <c r="R198" t="s">
        <v>1523</v>
      </c>
      <c r="T198" s="145" t="s">
        <v>77</v>
      </c>
      <c r="U198" s="232">
        <v>200</v>
      </c>
      <c r="V198" s="234">
        <f t="shared" si="16"/>
        <v>39.1</v>
      </c>
      <c r="W198" s="15">
        <v>0.17</v>
      </c>
      <c r="X198" s="15">
        <f t="shared" si="18"/>
        <v>34</v>
      </c>
    </row>
    <row r="199" spans="1:24" x14ac:dyDescent="0.25">
      <c r="D199" t="s">
        <v>1912</v>
      </c>
      <c r="G199" s="145">
        <v>1</v>
      </c>
      <c r="H199" s="15">
        <f t="shared" ref="H199:H225" si="19">J199+J199*$I$226</f>
        <v>6.9</v>
      </c>
      <c r="I199" s="15">
        <v>6</v>
      </c>
      <c r="J199" s="15">
        <f t="shared" si="15"/>
        <v>6</v>
      </c>
      <c r="R199" t="s">
        <v>1524</v>
      </c>
      <c r="T199" s="145" t="s">
        <v>77</v>
      </c>
      <c r="U199" s="232">
        <v>100</v>
      </c>
      <c r="V199" s="234">
        <f t="shared" si="16"/>
        <v>28.75</v>
      </c>
      <c r="W199" s="15">
        <v>0.25</v>
      </c>
      <c r="X199" s="15">
        <f t="shared" si="18"/>
        <v>25</v>
      </c>
    </row>
    <row r="200" spans="1:24" x14ac:dyDescent="0.25">
      <c r="D200" t="s">
        <v>1538</v>
      </c>
      <c r="G200" s="145">
        <v>30</v>
      </c>
      <c r="H200" s="15">
        <f t="shared" si="19"/>
        <v>17.25</v>
      </c>
      <c r="I200" s="15"/>
      <c r="J200" s="15">
        <v>15</v>
      </c>
      <c r="R200" t="s">
        <v>1525</v>
      </c>
      <c r="T200" s="145" t="s">
        <v>77</v>
      </c>
      <c r="U200" s="232">
        <v>30</v>
      </c>
      <c r="V200" s="234">
        <f t="shared" si="16"/>
        <v>13.8</v>
      </c>
      <c r="W200" s="15">
        <v>0.4</v>
      </c>
      <c r="X200" s="15">
        <f t="shared" si="18"/>
        <v>12</v>
      </c>
    </row>
    <row r="201" spans="1:24" x14ac:dyDescent="0.25">
      <c r="A201" t="s">
        <v>1210</v>
      </c>
      <c r="D201" t="s">
        <v>1551</v>
      </c>
      <c r="G201" s="145">
        <v>300</v>
      </c>
      <c r="H201" s="15">
        <f t="shared" si="19"/>
        <v>44.85</v>
      </c>
      <c r="I201" s="15">
        <v>0.13</v>
      </c>
      <c r="J201" s="15">
        <f t="shared" ref="J201:J224" si="20">I201*G201</f>
        <v>39</v>
      </c>
      <c r="R201" t="s">
        <v>1526</v>
      </c>
      <c r="T201" s="145" t="s">
        <v>77</v>
      </c>
      <c r="U201" s="232">
        <v>100</v>
      </c>
      <c r="V201" s="234">
        <f t="shared" si="16"/>
        <v>28.75</v>
      </c>
      <c r="W201" s="15">
        <v>0.25</v>
      </c>
      <c r="X201" s="15">
        <f t="shared" si="18"/>
        <v>25</v>
      </c>
    </row>
    <row r="202" spans="1:24" x14ac:dyDescent="0.25">
      <c r="A202" t="s">
        <v>1210</v>
      </c>
      <c r="D202" t="s">
        <v>1543</v>
      </c>
      <c r="G202" s="145">
        <v>400</v>
      </c>
      <c r="H202" s="15">
        <f t="shared" si="19"/>
        <v>59.8</v>
      </c>
      <c r="I202" s="15">
        <v>0.13</v>
      </c>
      <c r="J202" s="15">
        <f t="shared" si="20"/>
        <v>52</v>
      </c>
      <c r="R202" t="s">
        <v>1527</v>
      </c>
      <c r="T202" s="145" t="s">
        <v>77</v>
      </c>
      <c r="U202" s="232">
        <v>30</v>
      </c>
      <c r="V202" s="234">
        <f t="shared" si="16"/>
        <v>13.8</v>
      </c>
      <c r="W202" s="15">
        <v>0.4</v>
      </c>
      <c r="X202" s="15">
        <f t="shared" si="18"/>
        <v>12</v>
      </c>
    </row>
    <row r="203" spans="1:24" x14ac:dyDescent="0.25">
      <c r="A203" t="s">
        <v>1210</v>
      </c>
      <c r="D203" t="s">
        <v>1552</v>
      </c>
      <c r="G203" s="145">
        <v>200</v>
      </c>
      <c r="H203" s="15">
        <f t="shared" si="19"/>
        <v>29.9</v>
      </c>
      <c r="I203" s="15">
        <v>0.13</v>
      </c>
      <c r="J203" s="15">
        <f t="shared" si="20"/>
        <v>26</v>
      </c>
      <c r="R203" t="s">
        <v>1529</v>
      </c>
      <c r="T203" s="145" t="s">
        <v>77</v>
      </c>
      <c r="U203" s="232">
        <v>70</v>
      </c>
      <c r="V203" s="237">
        <f t="shared" si="16"/>
        <v>20.125</v>
      </c>
      <c r="W203" s="15">
        <v>0.25</v>
      </c>
      <c r="X203" s="76">
        <f t="shared" si="18"/>
        <v>17.5</v>
      </c>
    </row>
    <row r="204" spans="1:24" x14ac:dyDescent="0.25">
      <c r="A204" t="s">
        <v>1210</v>
      </c>
      <c r="D204" t="s">
        <v>1553</v>
      </c>
      <c r="G204" s="145">
        <v>200</v>
      </c>
      <c r="H204" s="15">
        <f t="shared" si="19"/>
        <v>29.9</v>
      </c>
      <c r="I204" s="15">
        <v>0.13</v>
      </c>
      <c r="J204" s="15">
        <f t="shared" si="20"/>
        <v>26</v>
      </c>
      <c r="T204" s="145"/>
      <c r="U204" s="232"/>
      <c r="V204" s="232"/>
      <c r="W204" s="15"/>
    </row>
    <row r="205" spans="1:24" x14ac:dyDescent="0.25">
      <c r="A205" t="s">
        <v>1210</v>
      </c>
      <c r="D205" t="s">
        <v>1554</v>
      </c>
      <c r="G205" s="145">
        <v>200</v>
      </c>
      <c r="H205" s="15">
        <f t="shared" si="19"/>
        <v>29.9</v>
      </c>
      <c r="I205" s="15">
        <v>0.13</v>
      </c>
      <c r="J205" s="15">
        <f t="shared" si="20"/>
        <v>26</v>
      </c>
      <c r="R205" t="s">
        <v>2003</v>
      </c>
      <c r="T205" s="145"/>
      <c r="U205" s="232"/>
      <c r="V205" s="234">
        <f>SUM(V55:V204)</f>
        <v>5152.8475729999991</v>
      </c>
      <c r="W205" s="15"/>
      <c r="X205" s="15">
        <f>SUM(X55:X204)</f>
        <v>4480.7370199999987</v>
      </c>
    </row>
    <row r="206" spans="1:24" x14ac:dyDescent="0.25">
      <c r="A206" t="s">
        <v>1210</v>
      </c>
      <c r="D206" t="s">
        <v>1555</v>
      </c>
      <c r="G206" s="145">
        <v>200</v>
      </c>
      <c r="H206" s="15">
        <f t="shared" si="19"/>
        <v>29.9</v>
      </c>
      <c r="I206" s="15">
        <v>0.13</v>
      </c>
      <c r="J206" s="15">
        <f t="shared" si="20"/>
        <v>26</v>
      </c>
      <c r="T206" s="145"/>
      <c r="U206" s="232"/>
      <c r="V206" s="232"/>
      <c r="W206" s="132">
        <v>0.15</v>
      </c>
      <c r="X206" s="15">
        <f>X205+X205*W206</f>
        <v>5152.8475729999982</v>
      </c>
    </row>
    <row r="207" spans="1:24" x14ac:dyDescent="0.25">
      <c r="A207" t="s">
        <v>1210</v>
      </c>
      <c r="D207" t="s">
        <v>1556</v>
      </c>
      <c r="G207" s="145">
        <v>200</v>
      </c>
      <c r="H207" s="15">
        <f t="shared" si="19"/>
        <v>29.9</v>
      </c>
      <c r="I207" s="15">
        <v>0.13</v>
      </c>
      <c r="J207" s="15">
        <f t="shared" si="20"/>
        <v>26</v>
      </c>
      <c r="R207" t="s">
        <v>1995</v>
      </c>
      <c r="T207" s="145"/>
      <c r="U207" s="232"/>
      <c r="V207" s="235">
        <f>X207</f>
        <v>2070</v>
      </c>
      <c r="W207" s="15"/>
      <c r="X207" s="225">
        <f>90*23</f>
        <v>2070</v>
      </c>
    </row>
    <row r="208" spans="1:24" x14ac:dyDescent="0.25">
      <c r="A208" t="s">
        <v>1210</v>
      </c>
      <c r="D208" t="s">
        <v>1557</v>
      </c>
      <c r="G208" s="145">
        <v>200</v>
      </c>
      <c r="H208" s="15">
        <f t="shared" si="19"/>
        <v>29.9</v>
      </c>
      <c r="I208" s="15">
        <v>0.13</v>
      </c>
      <c r="J208" s="15">
        <f t="shared" si="20"/>
        <v>26</v>
      </c>
      <c r="R208" t="s">
        <v>944</v>
      </c>
      <c r="T208" s="145"/>
      <c r="U208" s="232"/>
      <c r="V208" s="236">
        <f>X208</f>
        <v>100</v>
      </c>
      <c r="W208" s="15"/>
      <c r="X208" s="76">
        <v>100</v>
      </c>
    </row>
    <row r="209" spans="1:24" x14ac:dyDescent="0.25">
      <c r="A209" t="s">
        <v>1210</v>
      </c>
      <c r="D209" t="s">
        <v>1558</v>
      </c>
      <c r="G209" s="145">
        <v>200</v>
      </c>
      <c r="H209" s="15">
        <f t="shared" si="19"/>
        <v>29.9</v>
      </c>
      <c r="I209" s="15">
        <v>0.13</v>
      </c>
      <c r="J209" s="15">
        <f t="shared" si="20"/>
        <v>26</v>
      </c>
      <c r="T209" s="145"/>
      <c r="U209" s="232"/>
      <c r="V209" s="232"/>
      <c r="W209" s="15"/>
    </row>
    <row r="210" spans="1:24" x14ac:dyDescent="0.25">
      <c r="A210" t="s">
        <v>1210</v>
      </c>
      <c r="D210" t="s">
        <v>1559</v>
      </c>
      <c r="G210" s="145">
        <v>200</v>
      </c>
      <c r="H210" s="15">
        <f t="shared" si="19"/>
        <v>29.9</v>
      </c>
      <c r="I210" s="15">
        <v>0.13</v>
      </c>
      <c r="J210" s="15">
        <f t="shared" si="20"/>
        <v>26</v>
      </c>
      <c r="R210" s="111" t="s">
        <v>2010</v>
      </c>
      <c r="S210" s="114"/>
      <c r="T210" s="233"/>
      <c r="U210" s="238"/>
      <c r="V210" s="239">
        <f>SUM(V205:V208)</f>
        <v>7322.8475729999991</v>
      </c>
      <c r="W210" s="15"/>
      <c r="X210" s="15">
        <f>SUM(X206:X208)</f>
        <v>7322.8475729999982</v>
      </c>
    </row>
    <row r="211" spans="1:24" x14ac:dyDescent="0.25">
      <c r="A211" t="s">
        <v>1210</v>
      </c>
      <c r="D211" t="s">
        <v>1560</v>
      </c>
      <c r="G211" s="145">
        <v>200</v>
      </c>
      <c r="H211" s="15">
        <f t="shared" si="19"/>
        <v>29.9</v>
      </c>
      <c r="I211" s="15">
        <v>0.13</v>
      </c>
      <c r="J211" s="15">
        <f t="shared" si="20"/>
        <v>26</v>
      </c>
      <c r="T211" s="145"/>
      <c r="U211" s="232"/>
      <c r="V211" s="232"/>
      <c r="W211" s="15"/>
    </row>
    <row r="212" spans="1:24" x14ac:dyDescent="0.25">
      <c r="A212" t="s">
        <v>1210</v>
      </c>
      <c r="D212" t="s">
        <v>1561</v>
      </c>
      <c r="G212" s="145">
        <v>100</v>
      </c>
      <c r="H212" s="15">
        <f t="shared" si="19"/>
        <v>23</v>
      </c>
      <c r="I212" s="15">
        <v>0.2</v>
      </c>
      <c r="J212" s="15">
        <f t="shared" si="20"/>
        <v>20</v>
      </c>
      <c r="R212" t="s">
        <v>1873</v>
      </c>
      <c r="T212" s="145"/>
      <c r="U212" s="232"/>
      <c r="V212" s="23">
        <f>G97</f>
        <v>4028.7396200000003</v>
      </c>
      <c r="W212" s="15"/>
    </row>
    <row r="213" spans="1:24" x14ac:dyDescent="0.25">
      <c r="A213" t="s">
        <v>1210</v>
      </c>
      <c r="D213" t="s">
        <v>1562</v>
      </c>
      <c r="G213" s="145">
        <v>300</v>
      </c>
      <c r="H213" s="15">
        <f t="shared" si="19"/>
        <v>69</v>
      </c>
      <c r="I213" s="15">
        <v>0.2</v>
      </c>
      <c r="J213" s="15">
        <f t="shared" si="20"/>
        <v>60</v>
      </c>
      <c r="T213" s="145"/>
      <c r="U213" s="232"/>
      <c r="W213" s="15"/>
    </row>
    <row r="214" spans="1:24" x14ac:dyDescent="0.25">
      <c r="A214" t="s">
        <v>1210</v>
      </c>
      <c r="D214" t="s">
        <v>1563</v>
      </c>
      <c r="G214" s="145">
        <v>300</v>
      </c>
      <c r="H214" s="15">
        <f t="shared" si="19"/>
        <v>69</v>
      </c>
      <c r="I214" s="15">
        <v>0.2</v>
      </c>
      <c r="J214" s="15">
        <f t="shared" si="20"/>
        <v>60</v>
      </c>
      <c r="R214" t="s">
        <v>2004</v>
      </c>
      <c r="T214" s="145"/>
      <c r="U214" s="232"/>
      <c r="V214" s="23">
        <f>G345</f>
        <v>1939</v>
      </c>
      <c r="W214" s="15"/>
    </row>
    <row r="215" spans="1:24" x14ac:dyDescent="0.25">
      <c r="A215" t="s">
        <v>1210</v>
      </c>
      <c r="D215" t="s">
        <v>1564</v>
      </c>
      <c r="G215" s="145">
        <v>400</v>
      </c>
      <c r="H215" s="15">
        <f t="shared" si="19"/>
        <v>92</v>
      </c>
      <c r="I215" s="15">
        <v>0.2</v>
      </c>
      <c r="J215" s="15">
        <f t="shared" si="20"/>
        <v>80</v>
      </c>
      <c r="T215" s="145"/>
      <c r="U215" s="232"/>
      <c r="W215" s="15"/>
    </row>
    <row r="216" spans="1:24" x14ac:dyDescent="0.25">
      <c r="A216" t="s">
        <v>1210</v>
      </c>
      <c r="D216" t="s">
        <v>1565</v>
      </c>
      <c r="G216" s="145">
        <v>300</v>
      </c>
      <c r="H216" s="15">
        <f t="shared" si="19"/>
        <v>69</v>
      </c>
      <c r="I216" s="15">
        <v>0.2</v>
      </c>
      <c r="J216" s="15">
        <f t="shared" si="20"/>
        <v>60</v>
      </c>
      <c r="R216" t="s">
        <v>2012</v>
      </c>
      <c r="T216" s="145"/>
      <c r="U216" s="232"/>
      <c r="V216" s="76">
        <f>E306</f>
        <v>507.20000000000005</v>
      </c>
      <c r="W216" s="15"/>
    </row>
    <row r="217" spans="1:24" x14ac:dyDescent="0.25">
      <c r="A217" t="s">
        <v>1210</v>
      </c>
      <c r="D217" t="s">
        <v>1566</v>
      </c>
      <c r="G217" s="145">
        <v>300</v>
      </c>
      <c r="H217" s="15">
        <f t="shared" si="19"/>
        <v>69</v>
      </c>
      <c r="I217" s="15">
        <v>0.2</v>
      </c>
      <c r="J217" s="15">
        <f t="shared" si="20"/>
        <v>60</v>
      </c>
      <c r="R217" s="240" t="s">
        <v>1101</v>
      </c>
      <c r="S217" s="240"/>
      <c r="T217" s="238"/>
      <c r="U217" s="238"/>
      <c r="V217" s="239">
        <f>SUM(V210:V216)</f>
        <v>13797.787193</v>
      </c>
      <c r="W217" s="15"/>
    </row>
    <row r="218" spans="1:24" x14ac:dyDescent="0.25">
      <c r="A218" t="s">
        <v>1567</v>
      </c>
      <c r="D218" t="s">
        <v>1568</v>
      </c>
      <c r="G218" s="145">
        <v>40</v>
      </c>
      <c r="H218" s="15">
        <f t="shared" si="19"/>
        <v>16.100000000000001</v>
      </c>
      <c r="I218" s="15">
        <v>0.35</v>
      </c>
      <c r="J218" s="15">
        <f t="shared" si="20"/>
        <v>14</v>
      </c>
      <c r="R218" t="s">
        <v>2006</v>
      </c>
      <c r="S218" s="15">
        <v>3000</v>
      </c>
      <c r="T218" s="209" t="s">
        <v>2007</v>
      </c>
      <c r="U218" s="232"/>
      <c r="V218" s="232"/>
      <c r="W218" s="15"/>
    </row>
    <row r="219" spans="1:24" x14ac:dyDescent="0.25">
      <c r="A219" t="s">
        <v>1567</v>
      </c>
      <c r="D219" t="s">
        <v>1569</v>
      </c>
      <c r="G219" s="145">
        <v>60</v>
      </c>
      <c r="H219" s="15">
        <f t="shared" si="19"/>
        <v>24.15</v>
      </c>
      <c r="I219" s="15">
        <v>0.35</v>
      </c>
      <c r="J219" s="15">
        <f t="shared" si="20"/>
        <v>21</v>
      </c>
      <c r="R219" t="s">
        <v>2008</v>
      </c>
      <c r="S219" s="76">
        <v>2700</v>
      </c>
      <c r="T219" s="209" t="s">
        <v>2009</v>
      </c>
      <c r="U219" s="232"/>
      <c r="V219" s="232"/>
      <c r="W219" s="15"/>
    </row>
    <row r="220" spans="1:24" x14ac:dyDescent="0.25">
      <c r="A220" t="s">
        <v>1567</v>
      </c>
      <c r="D220" t="s">
        <v>1570</v>
      </c>
      <c r="G220" s="145">
        <v>90</v>
      </c>
      <c r="H220" s="15">
        <f t="shared" si="19"/>
        <v>36.224999999999994</v>
      </c>
      <c r="I220" s="15">
        <v>0.35</v>
      </c>
      <c r="J220" s="15">
        <f t="shared" si="20"/>
        <v>31.499999999999996</v>
      </c>
      <c r="S220" s="23">
        <f>SUM(S218:S219)</f>
        <v>5700</v>
      </c>
      <c r="T220" s="145"/>
      <c r="U220" s="232"/>
      <c r="V220" s="232"/>
      <c r="W220" s="15"/>
      <c r="X220" s="15"/>
    </row>
    <row r="221" spans="1:24" x14ac:dyDescent="0.25">
      <c r="A221" t="s">
        <v>1567</v>
      </c>
      <c r="D221" t="s">
        <v>1571</v>
      </c>
      <c r="G221" s="145">
        <v>100</v>
      </c>
      <c r="H221" s="15">
        <f t="shared" si="19"/>
        <v>40.25</v>
      </c>
      <c r="I221" s="15">
        <v>0.35</v>
      </c>
      <c r="J221" s="15">
        <f t="shared" si="20"/>
        <v>35</v>
      </c>
      <c r="T221" s="145"/>
      <c r="U221" s="232"/>
      <c r="V221" s="232"/>
      <c r="W221" s="15"/>
      <c r="X221" s="15"/>
    </row>
    <row r="222" spans="1:24" x14ac:dyDescent="0.25">
      <c r="D222" t="s">
        <v>1914</v>
      </c>
      <c r="G222" s="145">
        <v>105</v>
      </c>
      <c r="H222" s="15">
        <f t="shared" si="19"/>
        <v>48.3</v>
      </c>
      <c r="I222" s="15">
        <v>0.4</v>
      </c>
      <c r="J222" s="15">
        <f t="shared" si="20"/>
        <v>42</v>
      </c>
      <c r="R222" t="s">
        <v>2019</v>
      </c>
      <c r="S222" s="74">
        <f>V217-S220</f>
        <v>8097.7871930000001</v>
      </c>
      <c r="T222" s="209" t="s">
        <v>2017</v>
      </c>
      <c r="U222" s="232"/>
      <c r="V222" s="232"/>
      <c r="W222" s="15"/>
      <c r="X222" s="15"/>
    </row>
    <row r="223" spans="1:24" x14ac:dyDescent="0.25">
      <c r="D223" t="s">
        <v>1916</v>
      </c>
      <c r="G223" s="145">
        <v>18</v>
      </c>
      <c r="H223" s="15">
        <f t="shared" si="19"/>
        <v>22.77</v>
      </c>
      <c r="I223" s="15">
        <v>1.1000000000000001</v>
      </c>
      <c r="J223" s="15">
        <f t="shared" si="20"/>
        <v>19.8</v>
      </c>
      <c r="T223" s="145"/>
      <c r="U223" s="232"/>
      <c r="V223" s="232"/>
      <c r="W223" s="15"/>
      <c r="X223" s="15"/>
    </row>
    <row r="224" spans="1:24" x14ac:dyDescent="0.25">
      <c r="D224" t="s">
        <v>1174</v>
      </c>
      <c r="G224" s="145">
        <v>10</v>
      </c>
      <c r="H224" s="15">
        <f t="shared" si="19"/>
        <v>5.1749999999999998</v>
      </c>
      <c r="I224" s="15">
        <v>0.45</v>
      </c>
      <c r="J224" s="15">
        <f t="shared" si="20"/>
        <v>4.5</v>
      </c>
      <c r="T224" s="145"/>
      <c r="U224" s="232"/>
      <c r="V224" s="232"/>
      <c r="W224" s="15"/>
      <c r="X224" s="15"/>
    </row>
    <row r="225" spans="4:24" x14ac:dyDescent="0.25">
      <c r="D225" t="s">
        <v>2022</v>
      </c>
      <c r="F225" s="145"/>
      <c r="G225" s="145"/>
      <c r="H225" s="15">
        <f t="shared" si="19"/>
        <v>25.3</v>
      </c>
      <c r="I225" s="15"/>
      <c r="J225" s="15">
        <v>22</v>
      </c>
      <c r="T225" s="145"/>
      <c r="U225" s="232"/>
      <c r="V225" s="232"/>
      <c r="W225" s="15"/>
      <c r="X225" s="15"/>
    </row>
    <row r="226" spans="4:24" x14ac:dyDescent="0.25">
      <c r="D226" t="s">
        <v>46</v>
      </c>
      <c r="F226" s="145"/>
      <c r="G226" s="145"/>
      <c r="H226" s="15">
        <f>SUM(H103:H225)</f>
        <v>5608.1983299999993</v>
      </c>
      <c r="I226" s="132">
        <v>0.15</v>
      </c>
      <c r="J226" s="15">
        <f>SUM(J103:J225)</f>
        <v>4876.6942000000008</v>
      </c>
      <c r="T226" s="145"/>
      <c r="U226" s="232"/>
      <c r="V226" s="232"/>
      <c r="W226" s="15"/>
      <c r="X226" s="15"/>
    </row>
    <row r="227" spans="4:24" x14ac:dyDescent="0.25">
      <c r="G227" s="145"/>
      <c r="H227" s="15"/>
      <c r="I227" s="15"/>
      <c r="J227" s="15">
        <f>J226+J226*I226</f>
        <v>5608.1983300000011</v>
      </c>
      <c r="T227" s="145"/>
      <c r="U227" s="232"/>
      <c r="V227" s="232"/>
      <c r="W227" s="15"/>
      <c r="X227" s="15"/>
    </row>
    <row r="228" spans="4:24" x14ac:dyDescent="0.25">
      <c r="D228" t="s">
        <v>1943</v>
      </c>
      <c r="G228" s="145"/>
      <c r="H228" s="15">
        <f>J228</f>
        <v>1748</v>
      </c>
      <c r="I228" s="15"/>
      <c r="J228" s="225">
        <f>76*23</f>
        <v>1748</v>
      </c>
      <c r="T228" s="145"/>
      <c r="U228" s="232"/>
      <c r="V228" s="232"/>
      <c r="W228" s="15"/>
      <c r="X228" s="15"/>
    </row>
    <row r="229" spans="4:24" x14ac:dyDescent="0.25">
      <c r="D229" t="s">
        <v>1997</v>
      </c>
      <c r="F229" s="145"/>
      <c r="G229" s="145"/>
      <c r="H229" s="76">
        <f>J229</f>
        <v>100</v>
      </c>
      <c r="I229" s="15"/>
      <c r="J229" s="76">
        <v>100</v>
      </c>
      <c r="T229" s="145"/>
      <c r="U229" s="232"/>
      <c r="V229" s="232"/>
      <c r="W229" s="15"/>
      <c r="X229" s="15"/>
    </row>
    <row r="230" spans="4:24" x14ac:dyDescent="0.25">
      <c r="F230" s="145"/>
      <c r="G230" s="145"/>
      <c r="H230" s="112">
        <f>SUM(H226:H229)</f>
        <v>7456.1983299999993</v>
      </c>
      <c r="I230" s="15"/>
      <c r="J230" s="15">
        <f>SUM(J227:J229)</f>
        <v>7456.1983300000011</v>
      </c>
      <c r="T230" s="145"/>
      <c r="U230" s="232"/>
      <c r="V230" s="232"/>
      <c r="W230" s="15"/>
      <c r="X230" s="15"/>
    </row>
    <row r="231" spans="4:24" x14ac:dyDescent="0.25">
      <c r="F231" s="145"/>
      <c r="G231" s="145"/>
      <c r="H231" s="15"/>
      <c r="I231" s="15"/>
      <c r="T231" s="145"/>
      <c r="U231" s="232"/>
      <c r="V231" s="232"/>
      <c r="W231" s="15"/>
      <c r="X231" s="15"/>
    </row>
    <row r="232" spans="4:24" x14ac:dyDescent="0.25">
      <c r="D232" t="s">
        <v>2020</v>
      </c>
      <c r="G232" s="145"/>
      <c r="H232" s="15">
        <f>G271</f>
        <v>2441.6</v>
      </c>
      <c r="I232" s="15"/>
      <c r="T232" s="145"/>
      <c r="U232" s="232"/>
      <c r="V232" s="232"/>
      <c r="W232" s="15"/>
    </row>
    <row r="233" spans="4:24" x14ac:dyDescent="0.25">
      <c r="D233" t="s">
        <v>1873</v>
      </c>
      <c r="G233" s="145"/>
      <c r="H233" s="15">
        <f>G97</f>
        <v>4028.7396200000003</v>
      </c>
      <c r="I233" s="15"/>
      <c r="T233" s="145"/>
      <c r="U233" s="232"/>
      <c r="V233" s="232"/>
      <c r="W233" s="15"/>
    </row>
    <row r="234" spans="4:24" x14ac:dyDescent="0.25">
      <c r="D234" t="s">
        <v>2004</v>
      </c>
      <c r="G234" s="145"/>
      <c r="H234" s="15">
        <f>G345</f>
        <v>1939</v>
      </c>
      <c r="I234" s="15"/>
      <c r="T234" s="145"/>
      <c r="U234" s="232"/>
      <c r="V234" s="232"/>
      <c r="W234" s="15"/>
    </row>
    <row r="235" spans="4:24" x14ac:dyDescent="0.25">
      <c r="D235" t="s">
        <v>2021</v>
      </c>
      <c r="G235" s="145"/>
      <c r="H235" s="76">
        <f>E306</f>
        <v>507.20000000000005</v>
      </c>
      <c r="I235" s="15"/>
      <c r="T235" s="145"/>
      <c r="U235" s="232"/>
      <c r="V235" s="232"/>
      <c r="W235" s="15"/>
    </row>
    <row r="236" spans="4:24" x14ac:dyDescent="0.25">
      <c r="G236" s="145"/>
      <c r="H236" s="15">
        <f>SUM(H230:H235)</f>
        <v>16372.737950000001</v>
      </c>
      <c r="I236" s="15"/>
      <c r="T236" s="145"/>
      <c r="U236" s="232"/>
      <c r="V236" s="232"/>
      <c r="W236" s="15"/>
    </row>
    <row r="237" spans="4:24" x14ac:dyDescent="0.25">
      <c r="G237" s="145"/>
      <c r="H237" s="15"/>
      <c r="I237" s="15"/>
      <c r="T237" s="145"/>
      <c r="U237" s="232"/>
      <c r="V237" s="232"/>
      <c r="W237" s="15"/>
    </row>
    <row r="238" spans="4:24" x14ac:dyDescent="0.25">
      <c r="D238" t="s">
        <v>2015</v>
      </c>
      <c r="E238" s="15">
        <v>5000</v>
      </c>
      <c r="F238" s="209" t="s">
        <v>2016</v>
      </c>
      <c r="G238" s="15"/>
      <c r="H238" s="15"/>
      <c r="I238" s="15"/>
      <c r="T238" s="145"/>
      <c r="U238" s="232"/>
      <c r="V238" s="232"/>
      <c r="W238" s="15"/>
    </row>
    <row r="239" spans="4:24" x14ac:dyDescent="0.25">
      <c r="D239" t="s">
        <v>2013</v>
      </c>
      <c r="E239" s="76">
        <v>8100</v>
      </c>
      <c r="F239" s="209" t="s">
        <v>2014</v>
      </c>
      <c r="G239" s="15"/>
      <c r="H239" s="15"/>
      <c r="I239" s="15"/>
      <c r="T239" s="145"/>
      <c r="U239" s="232"/>
      <c r="V239" s="232"/>
      <c r="W239" s="15"/>
    </row>
    <row r="240" spans="4:24" x14ac:dyDescent="0.25">
      <c r="E240" s="23">
        <f>SUM(E238:E239)</f>
        <v>13100</v>
      </c>
      <c r="F240" s="145"/>
      <c r="G240" s="15"/>
      <c r="H240" s="15"/>
      <c r="I240" s="15"/>
      <c r="T240" s="145"/>
      <c r="U240" s="232"/>
      <c r="V240" s="232"/>
      <c r="W240" s="15"/>
    </row>
    <row r="241" spans="1:23" x14ac:dyDescent="0.25">
      <c r="F241" s="145"/>
      <c r="G241" s="15"/>
      <c r="H241" s="15"/>
      <c r="I241" s="15"/>
      <c r="T241" s="145"/>
      <c r="U241" s="232"/>
      <c r="V241" s="232"/>
      <c r="W241" s="15"/>
    </row>
    <row r="242" spans="1:23" x14ac:dyDescent="0.25">
      <c r="D242" t="s">
        <v>2023</v>
      </c>
      <c r="E242" s="74">
        <f>H236-E240</f>
        <v>3272.7379500000006</v>
      </c>
      <c r="F242" s="145"/>
      <c r="G242" s="15"/>
      <c r="H242" s="15"/>
      <c r="I242" s="15"/>
      <c r="T242" s="145"/>
      <c r="U242" s="232"/>
      <c r="V242" s="232"/>
      <c r="W242" s="15"/>
    </row>
    <row r="243" spans="1:23" x14ac:dyDescent="0.25">
      <c r="E243" s="74"/>
      <c r="F243" s="145"/>
      <c r="G243" s="15"/>
      <c r="H243" s="15"/>
      <c r="I243" s="15"/>
      <c r="T243" s="145"/>
      <c r="U243" s="232"/>
      <c r="V243" s="232"/>
      <c r="W243" s="15"/>
    </row>
    <row r="244" spans="1:23" x14ac:dyDescent="0.25">
      <c r="B244" t="s">
        <v>2024</v>
      </c>
      <c r="D244" t="s">
        <v>2025</v>
      </c>
      <c r="E244" s="15">
        <v>230</v>
      </c>
      <c r="G244" s="145"/>
      <c r="H244" s="15"/>
      <c r="I244" t="s">
        <v>2002</v>
      </c>
      <c r="T244" s="145"/>
      <c r="U244" s="232"/>
      <c r="V244" s="232"/>
      <c r="W244" s="15"/>
    </row>
    <row r="245" spans="1:23" x14ac:dyDescent="0.25">
      <c r="D245" s="139" t="s">
        <v>1254</v>
      </c>
      <c r="E245" s="15">
        <v>188</v>
      </c>
      <c r="G245" s="145"/>
      <c r="H245" s="15"/>
      <c r="I245" s="15">
        <v>168</v>
      </c>
      <c r="T245" s="145"/>
      <c r="U245" s="232"/>
      <c r="V245" s="232"/>
      <c r="W245" s="15"/>
    </row>
    <row r="246" spans="1:23" x14ac:dyDescent="0.25">
      <c r="F246" s="145"/>
      <c r="G246" s="15"/>
      <c r="H246" s="15"/>
      <c r="T246" s="145"/>
      <c r="U246" s="232"/>
      <c r="V246" s="232"/>
      <c r="W246" s="15"/>
    </row>
    <row r="247" spans="1:23" x14ac:dyDescent="0.25">
      <c r="F247" s="145"/>
      <c r="G247" s="15"/>
      <c r="H247" s="15"/>
      <c r="T247" s="145"/>
      <c r="U247" s="232"/>
      <c r="V247" s="232"/>
      <c r="W247" s="15"/>
    </row>
    <row r="248" spans="1:23" x14ac:dyDescent="0.25">
      <c r="A248" s="224" t="s">
        <v>1891</v>
      </c>
      <c r="E248" s="145"/>
      <c r="F248" s="145"/>
      <c r="G248" s="15"/>
      <c r="H248" s="15"/>
      <c r="T248" s="145"/>
      <c r="U248" s="232"/>
      <c r="V248" s="232"/>
      <c r="W248" s="15"/>
    </row>
    <row r="249" spans="1:23" x14ac:dyDescent="0.25">
      <c r="E249" s="145"/>
      <c r="F249" s="145"/>
      <c r="G249" s="15"/>
      <c r="H249" s="15"/>
      <c r="T249" s="145"/>
      <c r="U249" s="232"/>
      <c r="V249" s="232"/>
      <c r="W249" s="15"/>
    </row>
    <row r="250" spans="1:23" x14ac:dyDescent="0.25">
      <c r="A250" t="s">
        <v>1317</v>
      </c>
      <c r="B250" t="s">
        <v>1448</v>
      </c>
      <c r="C250" t="s">
        <v>1453</v>
      </c>
      <c r="D250" t="s">
        <v>1454</v>
      </c>
      <c r="E250" s="145" t="s">
        <v>207</v>
      </c>
      <c r="F250" s="145">
        <v>1</v>
      </c>
      <c r="G250" s="15">
        <v>58.6</v>
      </c>
      <c r="H250" s="15">
        <f t="shared" ref="H250:H257" si="21">I250*F250</f>
        <v>51.28</v>
      </c>
      <c r="I250" s="15">
        <v>51.28</v>
      </c>
      <c r="T250" s="145"/>
      <c r="U250" s="232"/>
      <c r="V250" s="232"/>
      <c r="W250" s="15"/>
    </row>
    <row r="251" spans="1:23" x14ac:dyDescent="0.25">
      <c r="A251" t="s">
        <v>1317</v>
      </c>
      <c r="B251" t="s">
        <v>1448</v>
      </c>
      <c r="C251">
        <v>31161</v>
      </c>
      <c r="D251" t="s">
        <v>1458</v>
      </c>
      <c r="E251" s="145" t="s">
        <v>207</v>
      </c>
      <c r="F251" s="145">
        <v>1</v>
      </c>
      <c r="G251" s="15">
        <v>77.5</v>
      </c>
      <c r="H251" s="15">
        <f t="shared" si="21"/>
        <v>69.870599999999996</v>
      </c>
      <c r="I251" s="15">
        <v>69.870599999999996</v>
      </c>
      <c r="T251" s="145"/>
      <c r="U251" s="232"/>
      <c r="V251" s="232"/>
      <c r="W251" s="15"/>
    </row>
    <row r="252" spans="1:23" x14ac:dyDescent="0.25">
      <c r="A252" t="s">
        <v>1317</v>
      </c>
      <c r="B252" t="s">
        <v>1448</v>
      </c>
      <c r="C252" t="s">
        <v>1447</v>
      </c>
      <c r="D252" t="s">
        <v>1449</v>
      </c>
      <c r="E252" s="145" t="s">
        <v>207</v>
      </c>
      <c r="F252" s="145">
        <v>1</v>
      </c>
      <c r="G252" s="15">
        <v>4</v>
      </c>
      <c r="H252" s="15">
        <f t="shared" si="21"/>
        <v>8</v>
      </c>
      <c r="I252" s="15">
        <v>8</v>
      </c>
      <c r="T252" s="145"/>
      <c r="U252" s="232"/>
      <c r="V252" s="232"/>
      <c r="W252" s="15"/>
    </row>
    <row r="253" spans="1:23" x14ac:dyDescent="0.25">
      <c r="A253" t="s">
        <v>1317</v>
      </c>
      <c r="B253" t="s">
        <v>1448</v>
      </c>
      <c r="C253" t="s">
        <v>1459</v>
      </c>
      <c r="D253" t="s">
        <v>1460</v>
      </c>
      <c r="E253" s="145" t="s">
        <v>207</v>
      </c>
      <c r="F253" s="145">
        <v>2</v>
      </c>
      <c r="G253" s="15">
        <v>58</v>
      </c>
      <c r="H253" s="15">
        <f t="shared" si="21"/>
        <v>52.16</v>
      </c>
      <c r="I253" s="15">
        <v>26.08</v>
      </c>
      <c r="T253" s="145"/>
      <c r="U253" s="232"/>
      <c r="V253" s="232"/>
      <c r="W253" s="15"/>
    </row>
    <row r="254" spans="1:23" x14ac:dyDescent="0.25">
      <c r="A254" t="s">
        <v>1317</v>
      </c>
      <c r="B254" t="s">
        <v>1448</v>
      </c>
      <c r="C254" t="s">
        <v>1469</v>
      </c>
      <c r="D254" t="s">
        <v>1470</v>
      </c>
      <c r="E254" s="145" t="s">
        <v>207</v>
      </c>
      <c r="F254" s="145">
        <v>2</v>
      </c>
      <c r="G254" s="15">
        <v>725</v>
      </c>
      <c r="H254" s="15">
        <f t="shared" si="21"/>
        <v>652.55999999999995</v>
      </c>
      <c r="I254" s="15">
        <v>326.27999999999997</v>
      </c>
      <c r="T254" s="145"/>
      <c r="U254" s="232"/>
      <c r="V254" s="232"/>
      <c r="W254" s="15"/>
    </row>
    <row r="255" spans="1:23" x14ac:dyDescent="0.25">
      <c r="A255" t="s">
        <v>1317</v>
      </c>
      <c r="B255" t="s">
        <v>1448</v>
      </c>
      <c r="C255" t="s">
        <v>1467</v>
      </c>
      <c r="D255" t="s">
        <v>1468</v>
      </c>
      <c r="E255" s="145" t="s">
        <v>207</v>
      </c>
      <c r="F255" s="145">
        <v>2</v>
      </c>
      <c r="G255" s="15">
        <v>420</v>
      </c>
      <c r="H255" s="15">
        <f t="shared" si="21"/>
        <v>378.06</v>
      </c>
      <c r="I255" s="15">
        <v>189.03</v>
      </c>
      <c r="T255" s="145"/>
      <c r="U255" s="232"/>
      <c r="V255" s="232"/>
      <c r="W255" s="15"/>
    </row>
    <row r="256" spans="1:23" x14ac:dyDescent="0.25">
      <c r="A256" t="s">
        <v>1317</v>
      </c>
      <c r="B256" t="s">
        <v>1448</v>
      </c>
      <c r="C256" t="s">
        <v>1475</v>
      </c>
      <c r="D256" t="s">
        <v>1476</v>
      </c>
      <c r="E256" s="145" t="s">
        <v>207</v>
      </c>
      <c r="F256" s="145">
        <v>1</v>
      </c>
      <c r="G256" s="15">
        <v>484</v>
      </c>
      <c r="H256" s="15">
        <f t="shared" si="21"/>
        <v>435.33</v>
      </c>
      <c r="I256" s="15">
        <v>435.33</v>
      </c>
      <c r="T256" s="145"/>
      <c r="U256" s="232"/>
      <c r="V256" s="232"/>
      <c r="W256" s="15"/>
    </row>
    <row r="257" spans="1:23" x14ac:dyDescent="0.25">
      <c r="A257" t="s">
        <v>1317</v>
      </c>
      <c r="B257" t="s">
        <v>1448</v>
      </c>
      <c r="C257">
        <v>1682</v>
      </c>
      <c r="D257" t="s">
        <v>1478</v>
      </c>
      <c r="E257" s="145" t="s">
        <v>207</v>
      </c>
      <c r="F257" s="145">
        <v>1</v>
      </c>
      <c r="G257" s="15">
        <v>313</v>
      </c>
      <c r="H257" s="15">
        <f t="shared" si="21"/>
        <v>282.33</v>
      </c>
      <c r="I257" s="15">
        <v>282.33</v>
      </c>
      <c r="T257" s="145"/>
      <c r="U257" s="232"/>
      <c r="V257" s="232"/>
      <c r="W257" s="15"/>
    </row>
    <row r="258" spans="1:23" x14ac:dyDescent="0.25">
      <c r="A258" t="s">
        <v>1317</v>
      </c>
      <c r="B258" t="s">
        <v>1448</v>
      </c>
      <c r="C258">
        <v>1595</v>
      </c>
      <c r="D258" t="s">
        <v>1479</v>
      </c>
      <c r="E258" s="145" t="s">
        <v>207</v>
      </c>
      <c r="F258" s="145">
        <v>2</v>
      </c>
      <c r="G258" s="15">
        <v>0</v>
      </c>
      <c r="H258" s="15"/>
      <c r="I258" s="226">
        <v>62</v>
      </c>
      <c r="T258" s="145"/>
      <c r="U258" s="232"/>
      <c r="V258" s="232"/>
      <c r="W258" s="15"/>
    </row>
    <row r="259" spans="1:23" x14ac:dyDescent="0.25">
      <c r="A259" t="s">
        <v>1317</v>
      </c>
      <c r="B259" t="s">
        <v>1448</v>
      </c>
      <c r="C259" t="s">
        <v>1481</v>
      </c>
      <c r="D259" t="s">
        <v>1482</v>
      </c>
      <c r="E259" s="145" t="s">
        <v>207</v>
      </c>
      <c r="F259" s="145">
        <v>1</v>
      </c>
      <c r="G259" s="15">
        <v>57</v>
      </c>
      <c r="H259" s="15">
        <f>I259*F259</f>
        <v>52.74</v>
      </c>
      <c r="I259" s="15">
        <v>52.74</v>
      </c>
      <c r="T259" s="145"/>
      <c r="U259" s="232"/>
      <c r="V259" s="232"/>
      <c r="W259" s="15"/>
    </row>
    <row r="260" spans="1:23" x14ac:dyDescent="0.25">
      <c r="A260" t="s">
        <v>1317</v>
      </c>
      <c r="B260" t="s">
        <v>1448</v>
      </c>
      <c r="C260">
        <v>6812</v>
      </c>
      <c r="D260" t="s">
        <v>1483</v>
      </c>
      <c r="E260" s="145" t="s">
        <v>207</v>
      </c>
      <c r="F260" s="145">
        <v>1</v>
      </c>
      <c r="G260" s="15">
        <v>75.5</v>
      </c>
      <c r="H260" s="15">
        <f>I260*F260</f>
        <v>67.78</v>
      </c>
      <c r="I260" s="15">
        <v>67.78</v>
      </c>
      <c r="T260" s="145"/>
      <c r="U260" s="232"/>
      <c r="V260" s="232"/>
      <c r="W260" s="15"/>
    </row>
    <row r="261" spans="1:23" x14ac:dyDescent="0.25">
      <c r="A261" t="s">
        <v>1450</v>
      </c>
      <c r="B261" t="s">
        <v>1448</v>
      </c>
      <c r="C261">
        <v>6817</v>
      </c>
      <c r="D261" t="s">
        <v>1451</v>
      </c>
      <c r="E261" s="145" t="s">
        <v>207</v>
      </c>
      <c r="F261" s="145">
        <v>1</v>
      </c>
      <c r="G261" s="15">
        <v>5.5</v>
      </c>
      <c r="H261" s="15">
        <f>I261*F261</f>
        <v>5.2467100000000002</v>
      </c>
      <c r="I261" s="15">
        <v>5.2467100000000002</v>
      </c>
      <c r="T261" s="145"/>
      <c r="U261" s="232"/>
      <c r="V261" s="232"/>
      <c r="W261" s="15"/>
    </row>
    <row r="262" spans="1:23" x14ac:dyDescent="0.25">
      <c r="A262" s="185" t="s">
        <v>1298</v>
      </c>
      <c r="B262" s="195" t="s">
        <v>1299</v>
      </c>
      <c r="C262" s="195"/>
      <c r="D262" s="195" t="s">
        <v>1300</v>
      </c>
      <c r="E262" s="196" t="s">
        <v>77</v>
      </c>
      <c r="F262" s="199">
        <v>25</v>
      </c>
      <c r="G262" s="76">
        <v>14</v>
      </c>
      <c r="H262" s="15">
        <f>I262*F262</f>
        <v>9.6120000000000001</v>
      </c>
      <c r="I262" s="197">
        <v>0.38447999999999999</v>
      </c>
      <c r="T262" s="145"/>
      <c r="U262" s="232"/>
      <c r="V262" s="232"/>
      <c r="W262" s="15"/>
    </row>
    <row r="263" spans="1:23" x14ac:dyDescent="0.25">
      <c r="E263" s="145"/>
      <c r="F263" s="145"/>
      <c r="G263" s="15"/>
      <c r="H263" s="15"/>
      <c r="T263" s="145"/>
      <c r="U263" s="232"/>
      <c r="V263" s="232"/>
      <c r="W263" s="15"/>
    </row>
    <row r="264" spans="1:23" x14ac:dyDescent="0.25">
      <c r="E264" s="145" t="s">
        <v>46</v>
      </c>
      <c r="F264" s="145"/>
      <c r="G264" s="15">
        <f>SUM(G250:G262)</f>
        <v>2292.1</v>
      </c>
      <c r="H264" s="15">
        <f>SUM(H250:H262)</f>
        <v>2064.96931</v>
      </c>
      <c r="T264" s="145"/>
      <c r="U264" s="232"/>
      <c r="V264" s="232"/>
      <c r="W264" s="15"/>
    </row>
    <row r="265" spans="1:23" x14ac:dyDescent="0.25">
      <c r="F265" s="145"/>
      <c r="G265" s="15"/>
      <c r="H265" s="15"/>
      <c r="T265" s="145"/>
      <c r="U265" s="232"/>
      <c r="V265" s="232"/>
      <c r="W265" s="15"/>
    </row>
    <row r="266" spans="1:23" x14ac:dyDescent="0.25">
      <c r="B266" t="s">
        <v>821</v>
      </c>
      <c r="C266">
        <v>4</v>
      </c>
      <c r="D266" t="s">
        <v>1891</v>
      </c>
      <c r="F266" s="145"/>
      <c r="G266" s="15"/>
      <c r="H266" s="15"/>
      <c r="T266" s="145"/>
      <c r="U266" s="232"/>
      <c r="V266" s="232"/>
      <c r="W266" s="15"/>
    </row>
    <row r="267" spans="1:23" x14ac:dyDescent="0.25">
      <c r="B267" t="s">
        <v>1899</v>
      </c>
      <c r="C267" s="8">
        <v>2.5</v>
      </c>
      <c r="D267" t="s">
        <v>1891</v>
      </c>
      <c r="F267" s="145"/>
      <c r="G267" s="15"/>
      <c r="H267" s="15"/>
      <c r="T267" s="145"/>
      <c r="U267" s="232"/>
      <c r="V267" s="232"/>
      <c r="W267" s="15"/>
    </row>
    <row r="268" spans="1:23" x14ac:dyDescent="0.25">
      <c r="F268" s="145"/>
      <c r="G268" s="15"/>
      <c r="H268" s="15"/>
      <c r="T268" s="145"/>
      <c r="U268" s="232"/>
      <c r="V268" s="232"/>
      <c r="W268" s="15"/>
    </row>
    <row r="269" spans="1:23" x14ac:dyDescent="0.25">
      <c r="C269">
        <f>SUM(C266:C268)</f>
        <v>6.5</v>
      </c>
      <c r="D269" t="s">
        <v>1905</v>
      </c>
      <c r="E269" t="s">
        <v>924</v>
      </c>
      <c r="F269" s="145"/>
      <c r="G269" s="76">
        <f>C269*23</f>
        <v>149.5</v>
      </c>
      <c r="H269" s="15"/>
      <c r="T269" s="145"/>
      <c r="U269" s="232"/>
      <c r="V269" s="232"/>
      <c r="W269" s="15"/>
    </row>
    <row r="270" spans="1:23" x14ac:dyDescent="0.25">
      <c r="F270" s="145"/>
      <c r="G270" s="15"/>
      <c r="H270" s="15"/>
      <c r="T270" s="145"/>
      <c r="U270" s="232"/>
      <c r="V270" s="232"/>
      <c r="W270" s="15"/>
    </row>
    <row r="271" spans="1:23" x14ac:dyDescent="0.25">
      <c r="E271" s="227" t="s">
        <v>1907</v>
      </c>
      <c r="F271" s="228"/>
      <c r="G271" s="229">
        <f>SUM(G264:G269)</f>
        <v>2441.6</v>
      </c>
      <c r="H271" s="15" t="s">
        <v>1908</v>
      </c>
      <c r="T271" s="145"/>
      <c r="U271" s="232"/>
      <c r="V271" s="232"/>
      <c r="W271" s="15"/>
    </row>
    <row r="272" spans="1:23" x14ac:dyDescent="0.25">
      <c r="F272" s="145"/>
      <c r="G272" s="15"/>
      <c r="H272" s="15"/>
      <c r="T272" s="145"/>
      <c r="U272" s="232"/>
      <c r="V272" s="232"/>
      <c r="W272" s="15"/>
    </row>
    <row r="273" spans="1:23" x14ac:dyDescent="0.25">
      <c r="A273" s="224" t="s">
        <v>1874</v>
      </c>
      <c r="F273" s="145"/>
      <c r="G273" s="15"/>
      <c r="H273" s="15"/>
      <c r="T273" s="145"/>
      <c r="U273" s="232"/>
      <c r="V273" s="232"/>
      <c r="W273" s="15"/>
    </row>
    <row r="274" spans="1:23" x14ac:dyDescent="0.25">
      <c r="F274" s="145"/>
      <c r="G274" s="15"/>
      <c r="H274" s="15"/>
      <c r="T274" s="145"/>
      <c r="U274" s="232"/>
      <c r="V274" s="232"/>
      <c r="W274" s="15"/>
    </row>
    <row r="275" spans="1:23" x14ac:dyDescent="0.25">
      <c r="A275" t="s">
        <v>13</v>
      </c>
      <c r="B275">
        <v>1</v>
      </c>
      <c r="C275" t="s">
        <v>1875</v>
      </c>
      <c r="E275" s="15">
        <f t="shared" ref="E275:E282" si="22">F275*B275</f>
        <v>38</v>
      </c>
      <c r="F275" s="225">
        <v>38</v>
      </c>
      <c r="G275" s="15"/>
      <c r="H275" s="15"/>
      <c r="T275" s="145"/>
      <c r="U275" s="232"/>
      <c r="V275" s="232"/>
      <c r="W275" s="15"/>
    </row>
    <row r="276" spans="1:23" x14ac:dyDescent="0.25">
      <c r="A276" t="s">
        <v>13</v>
      </c>
      <c r="B276">
        <v>2</v>
      </c>
      <c r="C276" t="s">
        <v>1886</v>
      </c>
      <c r="E276" s="15">
        <f t="shared" si="22"/>
        <v>130</v>
      </c>
      <c r="F276" s="225">
        <v>65</v>
      </c>
      <c r="G276" s="15"/>
      <c r="H276" s="15"/>
      <c r="T276" s="145"/>
      <c r="U276" s="232"/>
      <c r="V276" s="232"/>
      <c r="W276" s="15"/>
    </row>
    <row r="277" spans="1:23" x14ac:dyDescent="0.25">
      <c r="A277" t="s">
        <v>13</v>
      </c>
      <c r="B277">
        <v>1</v>
      </c>
      <c r="C277" t="s">
        <v>1876</v>
      </c>
      <c r="E277" s="15">
        <f t="shared" si="22"/>
        <v>27</v>
      </c>
      <c r="F277" s="225">
        <v>27</v>
      </c>
      <c r="G277" s="15"/>
      <c r="H277" s="15"/>
      <c r="T277" s="145"/>
      <c r="U277" s="232"/>
      <c r="V277" s="232"/>
      <c r="W277" s="15"/>
    </row>
    <row r="278" spans="1:23" x14ac:dyDescent="0.25">
      <c r="A278" t="s">
        <v>13</v>
      </c>
      <c r="B278">
        <v>2</v>
      </c>
      <c r="C278" t="s">
        <v>1877</v>
      </c>
      <c r="E278" s="15">
        <f t="shared" si="22"/>
        <v>24</v>
      </c>
      <c r="F278" s="225">
        <v>12</v>
      </c>
      <c r="G278" s="15"/>
      <c r="H278" s="15"/>
      <c r="T278" s="145"/>
      <c r="U278" s="232"/>
      <c r="V278" s="232"/>
      <c r="W278" s="15"/>
    </row>
    <row r="279" spans="1:23" x14ac:dyDescent="0.25">
      <c r="A279" t="s">
        <v>13</v>
      </c>
      <c r="B279">
        <v>1</v>
      </c>
      <c r="C279" t="s">
        <v>1878</v>
      </c>
      <c r="E279" s="15">
        <f t="shared" si="22"/>
        <v>35</v>
      </c>
      <c r="F279" s="225">
        <v>35</v>
      </c>
      <c r="G279" s="15"/>
      <c r="H279" s="15"/>
      <c r="T279" s="145"/>
      <c r="U279" s="232"/>
      <c r="V279" s="232"/>
      <c r="W279" s="15"/>
    </row>
    <row r="280" spans="1:23" x14ac:dyDescent="0.25">
      <c r="A280" t="s">
        <v>13</v>
      </c>
      <c r="B280">
        <v>1</v>
      </c>
      <c r="C280" t="s">
        <v>1879</v>
      </c>
      <c r="E280" s="15">
        <f t="shared" si="22"/>
        <v>30</v>
      </c>
      <c r="F280" s="225">
        <v>30</v>
      </c>
      <c r="G280" s="15"/>
      <c r="H280" s="15"/>
      <c r="T280" s="145"/>
      <c r="U280" s="232"/>
      <c r="V280" s="232"/>
      <c r="W280" s="15"/>
    </row>
    <row r="281" spans="1:23" x14ac:dyDescent="0.25">
      <c r="A281" t="s">
        <v>13</v>
      </c>
      <c r="B281">
        <v>1</v>
      </c>
      <c r="C281" t="s">
        <v>1880</v>
      </c>
      <c r="E281" s="15">
        <f t="shared" si="22"/>
        <v>37</v>
      </c>
      <c r="F281" s="225">
        <v>37</v>
      </c>
      <c r="G281" s="15"/>
      <c r="H281" s="15"/>
      <c r="T281" s="145"/>
      <c r="U281" s="232"/>
      <c r="V281" s="232"/>
      <c r="W281" s="15"/>
    </row>
    <row r="282" spans="1:23" x14ac:dyDescent="0.25">
      <c r="A282" t="s">
        <v>13</v>
      </c>
      <c r="B282">
        <v>2</v>
      </c>
      <c r="C282" t="s">
        <v>1881</v>
      </c>
      <c r="E282" s="15">
        <f t="shared" si="22"/>
        <v>34</v>
      </c>
      <c r="F282" s="225">
        <v>17</v>
      </c>
      <c r="G282" s="15"/>
      <c r="H282" s="15"/>
      <c r="T282" s="145"/>
      <c r="U282" s="232"/>
      <c r="V282" s="232"/>
      <c r="W282" s="15"/>
    </row>
    <row r="283" spans="1:23" x14ac:dyDescent="0.25">
      <c r="C283" t="s">
        <v>1649</v>
      </c>
      <c r="E283" s="225">
        <v>16</v>
      </c>
      <c r="F283" s="145"/>
      <c r="G283" s="15"/>
      <c r="H283" s="15"/>
      <c r="T283" s="145"/>
      <c r="U283" s="232"/>
      <c r="V283" s="232"/>
      <c r="W283" s="15"/>
    </row>
    <row r="284" spans="1:23" x14ac:dyDescent="0.25">
      <c r="A284" t="s">
        <v>13</v>
      </c>
      <c r="B284">
        <v>1</v>
      </c>
      <c r="C284" t="s">
        <v>1882</v>
      </c>
      <c r="E284" s="15">
        <f t="shared" ref="E284:E293" si="23">F284*B284</f>
        <v>40</v>
      </c>
      <c r="F284" s="225">
        <v>40</v>
      </c>
      <c r="G284" s="15"/>
      <c r="H284" s="15"/>
      <c r="T284" s="145"/>
      <c r="U284" s="232"/>
      <c r="V284" s="232"/>
      <c r="W284" s="15"/>
    </row>
    <row r="285" spans="1:23" x14ac:dyDescent="0.25">
      <c r="A285" t="s">
        <v>13</v>
      </c>
      <c r="B285">
        <v>1</v>
      </c>
      <c r="C285" t="s">
        <v>1883</v>
      </c>
      <c r="E285" s="15">
        <f t="shared" si="23"/>
        <v>45</v>
      </c>
      <c r="F285" s="225">
        <v>45</v>
      </c>
      <c r="G285" s="15"/>
      <c r="H285" s="15"/>
      <c r="T285" s="145"/>
      <c r="U285" s="232"/>
      <c r="V285" s="232"/>
      <c r="W285" s="15"/>
    </row>
    <row r="286" spans="1:23" x14ac:dyDescent="0.25">
      <c r="A286" t="s">
        <v>77</v>
      </c>
      <c r="B286">
        <v>170</v>
      </c>
      <c r="C286" t="s">
        <v>1889</v>
      </c>
      <c r="E286" s="15">
        <f t="shared" si="23"/>
        <v>93.500000000000014</v>
      </c>
      <c r="F286" s="225">
        <v>0.55000000000000004</v>
      </c>
      <c r="G286" s="15"/>
      <c r="H286" s="15"/>
      <c r="T286" s="145"/>
      <c r="U286" s="232"/>
      <c r="V286" s="232"/>
      <c r="W286" s="15"/>
    </row>
    <row r="287" spans="1:23" x14ac:dyDescent="0.25">
      <c r="A287" t="s">
        <v>403</v>
      </c>
      <c r="B287" s="110">
        <v>200</v>
      </c>
      <c r="C287" t="s">
        <v>1269</v>
      </c>
      <c r="E287" s="15">
        <f t="shared" si="23"/>
        <v>140</v>
      </c>
      <c r="F287" s="15">
        <v>0.7</v>
      </c>
      <c r="G287" s="15"/>
      <c r="H287" s="15"/>
      <c r="T287" s="145"/>
      <c r="U287" s="232"/>
      <c r="V287" s="232"/>
      <c r="W287" s="15"/>
    </row>
    <row r="288" spans="1:23" x14ac:dyDescent="0.25">
      <c r="A288" t="s">
        <v>13</v>
      </c>
      <c r="B288">
        <v>2</v>
      </c>
      <c r="C288" t="s">
        <v>1884</v>
      </c>
      <c r="E288" s="15">
        <f t="shared" si="23"/>
        <v>30</v>
      </c>
      <c r="F288" s="225">
        <v>15</v>
      </c>
      <c r="G288" s="15"/>
      <c r="H288" s="15"/>
      <c r="T288" s="145"/>
      <c r="U288" s="232"/>
      <c r="V288" s="232"/>
      <c r="W288" s="15"/>
    </row>
    <row r="289" spans="1:23" x14ac:dyDescent="0.25">
      <c r="A289" t="s">
        <v>13</v>
      </c>
      <c r="B289">
        <v>2</v>
      </c>
      <c r="C289" t="s">
        <v>1885</v>
      </c>
      <c r="E289" s="15">
        <f t="shared" si="23"/>
        <v>28</v>
      </c>
      <c r="F289" s="225">
        <v>14</v>
      </c>
      <c r="G289" s="15"/>
      <c r="H289" s="15"/>
      <c r="T289" s="145"/>
      <c r="U289" s="232"/>
      <c r="V289" s="232"/>
      <c r="W289" s="15"/>
    </row>
    <row r="290" spans="1:23" x14ac:dyDescent="0.25">
      <c r="A290" t="s">
        <v>77</v>
      </c>
      <c r="B290">
        <v>5</v>
      </c>
      <c r="C290" t="s">
        <v>974</v>
      </c>
      <c r="E290" s="15">
        <f t="shared" si="23"/>
        <v>3</v>
      </c>
      <c r="F290" s="225">
        <v>0.6</v>
      </c>
      <c r="G290" s="15"/>
      <c r="H290" s="15"/>
      <c r="T290" s="145"/>
      <c r="U290" s="232"/>
      <c r="V290" s="232"/>
      <c r="W290" s="15"/>
    </row>
    <row r="291" spans="1:23" x14ac:dyDescent="0.25">
      <c r="A291" t="s">
        <v>77</v>
      </c>
      <c r="B291">
        <v>5</v>
      </c>
      <c r="C291" t="s">
        <v>1887</v>
      </c>
      <c r="E291" s="15">
        <f t="shared" si="23"/>
        <v>4</v>
      </c>
      <c r="F291" s="225">
        <v>0.8</v>
      </c>
      <c r="G291" s="15"/>
      <c r="H291" s="15"/>
      <c r="T291" s="145"/>
      <c r="U291" s="232"/>
      <c r="V291" s="232"/>
      <c r="W291" s="15"/>
    </row>
    <row r="292" spans="1:23" x14ac:dyDescent="0.25">
      <c r="A292" t="s">
        <v>77</v>
      </c>
      <c r="B292">
        <v>4</v>
      </c>
      <c r="C292" t="s">
        <v>1888</v>
      </c>
      <c r="E292" s="15">
        <f t="shared" si="23"/>
        <v>12</v>
      </c>
      <c r="F292" s="225">
        <v>3</v>
      </c>
      <c r="G292" s="15"/>
      <c r="H292" s="15"/>
      <c r="T292" s="145"/>
      <c r="U292" s="232"/>
      <c r="V292" s="232"/>
      <c r="W292" s="15"/>
    </row>
    <row r="293" spans="1:23" x14ac:dyDescent="0.25">
      <c r="B293">
        <v>4</v>
      </c>
      <c r="C293" t="s">
        <v>1648</v>
      </c>
      <c r="E293" s="15">
        <f t="shared" si="23"/>
        <v>5.2</v>
      </c>
      <c r="F293" s="225">
        <v>1.3</v>
      </c>
      <c r="G293" s="15"/>
      <c r="H293" s="15"/>
      <c r="T293" s="145"/>
      <c r="U293" s="232"/>
      <c r="V293" s="232"/>
      <c r="W293" s="15"/>
    </row>
    <row r="294" spans="1:23" x14ac:dyDescent="0.25">
      <c r="D294" s="145" t="s">
        <v>176</v>
      </c>
      <c r="E294" s="23">
        <f>SUM(E275:E293)</f>
        <v>771.7</v>
      </c>
      <c r="F294" s="145"/>
      <c r="G294" s="15"/>
      <c r="H294" s="15"/>
      <c r="T294" s="145"/>
      <c r="U294" s="232"/>
      <c r="V294" s="232"/>
      <c r="W294" s="15"/>
    </row>
    <row r="295" spans="1:23" x14ac:dyDescent="0.25">
      <c r="F295" s="145"/>
      <c r="G295" s="15"/>
      <c r="H295" s="15"/>
      <c r="T295" s="145"/>
      <c r="U295" s="232"/>
      <c r="V295" s="232"/>
      <c r="W295" s="15"/>
    </row>
    <row r="296" spans="1:23" x14ac:dyDescent="0.25">
      <c r="B296" t="s">
        <v>1890</v>
      </c>
      <c r="C296">
        <v>5.5</v>
      </c>
      <c r="D296" t="s">
        <v>1998</v>
      </c>
      <c r="E296" s="15">
        <f>C296*23</f>
        <v>126.5</v>
      </c>
      <c r="F296" s="145"/>
      <c r="G296" s="15"/>
      <c r="H296" s="15"/>
      <c r="T296" s="145"/>
      <c r="U296" s="232"/>
      <c r="V296" s="232"/>
      <c r="W296" s="15"/>
    </row>
    <row r="297" spans="1:23" x14ac:dyDescent="0.25">
      <c r="F297" s="145"/>
      <c r="G297" s="15"/>
      <c r="H297" s="15"/>
      <c r="T297" s="145"/>
      <c r="U297" s="232"/>
      <c r="V297" s="232"/>
      <c r="W297" s="15"/>
    </row>
    <row r="298" spans="1:23" x14ac:dyDescent="0.25">
      <c r="D298" s="111" t="s">
        <v>2000</v>
      </c>
      <c r="E298" s="123">
        <f>SUM(E293:E297)</f>
        <v>903.40000000000009</v>
      </c>
      <c r="F298" s="145"/>
      <c r="G298" s="15"/>
      <c r="H298" s="15"/>
      <c r="T298" s="145"/>
      <c r="U298" s="232"/>
      <c r="V298" s="232"/>
      <c r="W298" s="15"/>
    </row>
    <row r="299" spans="1:23" x14ac:dyDescent="0.25">
      <c r="F299" s="145"/>
      <c r="G299" s="15"/>
      <c r="H299" s="15"/>
      <c r="T299" s="145"/>
      <c r="U299" s="232"/>
      <c r="V299" s="232"/>
      <c r="W299" s="15"/>
    </row>
    <row r="300" spans="1:23" x14ac:dyDescent="0.25">
      <c r="A300" s="224" t="s">
        <v>711</v>
      </c>
      <c r="F300" s="145"/>
      <c r="G300" s="15"/>
      <c r="H300" s="15"/>
      <c r="T300" s="145"/>
      <c r="U300" s="232"/>
      <c r="V300" s="232"/>
      <c r="W300" s="15"/>
    </row>
    <row r="301" spans="1:23" x14ac:dyDescent="0.25">
      <c r="B301">
        <v>1</v>
      </c>
      <c r="C301" t="s">
        <v>1971</v>
      </c>
      <c r="E301" s="15">
        <v>62</v>
      </c>
      <c r="F301" s="145"/>
      <c r="G301" s="15"/>
      <c r="H301" s="15"/>
      <c r="T301" s="145"/>
      <c r="U301" s="232"/>
      <c r="V301" s="232"/>
      <c r="W301" s="15"/>
    </row>
    <row r="302" spans="1:23" x14ac:dyDescent="0.25">
      <c r="B302">
        <v>1</v>
      </c>
      <c r="C302" t="s">
        <v>1972</v>
      </c>
      <c r="E302" s="15">
        <v>49</v>
      </c>
      <c r="F302" s="145"/>
      <c r="G302" s="15"/>
      <c r="H302" s="15"/>
      <c r="T302" s="145"/>
      <c r="U302" s="232"/>
      <c r="V302" s="232"/>
      <c r="W302" s="15"/>
    </row>
    <row r="303" spans="1:23" x14ac:dyDescent="0.25">
      <c r="E303" s="15"/>
      <c r="F303" s="145"/>
      <c r="G303" s="15"/>
      <c r="H303" s="15"/>
      <c r="T303" s="145"/>
      <c r="U303" s="232"/>
      <c r="V303" s="232"/>
      <c r="W303" s="15"/>
    </row>
    <row r="304" spans="1:23" x14ac:dyDescent="0.25">
      <c r="F304" s="145"/>
      <c r="G304" s="15"/>
      <c r="H304" s="15"/>
      <c r="T304" s="145"/>
      <c r="U304" s="232"/>
      <c r="V304" s="232"/>
      <c r="W304" s="15"/>
    </row>
    <row r="305" spans="1:24" x14ac:dyDescent="0.25">
      <c r="D305" s="111" t="s">
        <v>2001</v>
      </c>
      <c r="E305" s="123">
        <f>SUM(E298:E302)</f>
        <v>1014.4000000000001</v>
      </c>
      <c r="F305" s="209" t="s">
        <v>1909</v>
      </c>
      <c r="G305" s="15"/>
      <c r="H305" s="15"/>
      <c r="T305" s="145"/>
      <c r="U305" s="232"/>
      <c r="V305" s="232"/>
      <c r="W305" s="15"/>
    </row>
    <row r="306" spans="1:24" x14ac:dyDescent="0.25">
      <c r="D306" s="110" t="s">
        <v>2011</v>
      </c>
      <c r="E306" s="74">
        <f>E305/2</f>
        <v>507.20000000000005</v>
      </c>
      <c r="F306" s="145"/>
      <c r="G306" s="15"/>
      <c r="H306" s="15"/>
      <c r="T306" s="145"/>
      <c r="U306" s="232"/>
      <c r="V306" s="232"/>
      <c r="W306" s="15"/>
    </row>
    <row r="307" spans="1:24" x14ac:dyDescent="0.25">
      <c r="F307" s="145"/>
      <c r="G307" s="15" t="s">
        <v>1897</v>
      </c>
      <c r="H307" s="15"/>
      <c r="T307" s="145"/>
      <c r="U307" s="232"/>
      <c r="V307" s="232"/>
      <c r="W307" s="15"/>
    </row>
    <row r="308" spans="1:24" x14ac:dyDescent="0.25">
      <c r="A308" s="224" t="s">
        <v>1544</v>
      </c>
      <c r="E308" s="145"/>
      <c r="F308" s="145"/>
      <c r="G308" s="15"/>
      <c r="H308" s="15"/>
      <c r="I308" t="s">
        <v>1896</v>
      </c>
      <c r="T308" s="145"/>
      <c r="U308" s="232"/>
      <c r="V308" s="232"/>
      <c r="W308" s="15"/>
      <c r="X308" s="15"/>
    </row>
    <row r="309" spans="1:24" x14ac:dyDescent="0.25">
      <c r="E309" s="145"/>
      <c r="F309" s="145"/>
      <c r="G309" s="15"/>
      <c r="H309" s="15"/>
      <c r="I309" t="s">
        <v>1895</v>
      </c>
      <c r="T309" s="145"/>
      <c r="U309" s="232"/>
      <c r="V309" s="232"/>
      <c r="W309" s="15"/>
      <c r="X309" s="15"/>
    </row>
    <row r="310" spans="1:24" x14ac:dyDescent="0.25">
      <c r="A310" t="s">
        <v>513</v>
      </c>
      <c r="B310" t="s">
        <v>1448</v>
      </c>
      <c r="C310" t="s">
        <v>1484</v>
      </c>
      <c r="D310" t="s">
        <v>1485</v>
      </c>
      <c r="E310" s="145" t="s">
        <v>207</v>
      </c>
      <c r="F310" s="145">
        <v>1</v>
      </c>
      <c r="G310" s="15">
        <v>120</v>
      </c>
      <c r="H310" s="15">
        <f>I310*F310</f>
        <v>90</v>
      </c>
      <c r="I310" s="15">
        <v>90</v>
      </c>
      <c r="T310" s="145"/>
      <c r="U310" s="232"/>
      <c r="V310" s="232"/>
      <c r="W310" s="15"/>
    </row>
    <row r="311" spans="1:24" x14ac:dyDescent="0.25">
      <c r="A311" t="s">
        <v>1510</v>
      </c>
      <c r="B311" t="s">
        <v>1448</v>
      </c>
      <c r="C311" t="s">
        <v>1511</v>
      </c>
      <c r="D311" t="s">
        <v>1512</v>
      </c>
      <c r="E311" s="145" t="s">
        <v>207</v>
      </c>
      <c r="F311" s="145">
        <v>1</v>
      </c>
      <c r="G311" s="15">
        <v>70</v>
      </c>
      <c r="H311" s="15">
        <f>I311*F311</f>
        <v>55</v>
      </c>
      <c r="I311" s="15">
        <v>55</v>
      </c>
      <c r="O311" s="185"/>
      <c r="T311" s="145"/>
      <c r="U311" s="232"/>
      <c r="V311" s="232"/>
      <c r="W311" s="15"/>
      <c r="X311" s="15"/>
    </row>
    <row r="312" spans="1:24" x14ac:dyDescent="0.25">
      <c r="A312" t="s">
        <v>1508</v>
      </c>
      <c r="B312" t="s">
        <v>1448</v>
      </c>
      <c r="C312">
        <v>30087015</v>
      </c>
      <c r="D312" t="s">
        <v>1509</v>
      </c>
      <c r="E312" s="145" t="s">
        <v>207</v>
      </c>
      <c r="F312" s="145">
        <v>1</v>
      </c>
      <c r="G312" s="15">
        <v>22</v>
      </c>
      <c r="H312" s="15">
        <f>I312*F312</f>
        <v>16.726199999999999</v>
      </c>
      <c r="I312" s="15">
        <v>16.726199999999999</v>
      </c>
      <c r="O312" s="185"/>
      <c r="T312" s="145"/>
      <c r="U312" s="232"/>
      <c r="V312" s="232"/>
      <c r="W312" s="15"/>
    </row>
    <row r="313" spans="1:24" x14ac:dyDescent="0.25">
      <c r="A313" t="s">
        <v>1317</v>
      </c>
      <c r="B313" t="s">
        <v>1448</v>
      </c>
      <c r="C313">
        <v>30087101</v>
      </c>
      <c r="D313" t="s">
        <v>1452</v>
      </c>
      <c r="E313" s="145" t="s">
        <v>207</v>
      </c>
      <c r="F313" s="145">
        <v>20</v>
      </c>
      <c r="G313" s="15">
        <v>240</v>
      </c>
      <c r="H313" s="15">
        <f>I313*F313</f>
        <v>240</v>
      </c>
      <c r="I313" s="15">
        <v>12</v>
      </c>
      <c r="T313" s="145"/>
      <c r="U313" s="232"/>
      <c r="V313" s="232"/>
      <c r="W313" s="15"/>
    </row>
    <row r="314" spans="1:24" x14ac:dyDescent="0.25">
      <c r="A314" t="s">
        <v>1892</v>
      </c>
      <c r="B314" t="s">
        <v>1448</v>
      </c>
      <c r="C314">
        <v>30008012</v>
      </c>
      <c r="D314" t="s">
        <v>1455</v>
      </c>
      <c r="E314" s="145" t="s">
        <v>207</v>
      </c>
      <c r="F314" s="145">
        <v>4</v>
      </c>
      <c r="G314" s="15">
        <v>240</v>
      </c>
      <c r="H314" s="15">
        <f>I314*F314</f>
        <v>108</v>
      </c>
      <c r="I314" s="15">
        <v>27</v>
      </c>
      <c r="T314" s="145"/>
      <c r="U314" s="232"/>
      <c r="V314" s="232"/>
      <c r="W314" s="15"/>
    </row>
    <row r="315" spans="1:24" x14ac:dyDescent="0.25">
      <c r="A315" t="s">
        <v>1317</v>
      </c>
      <c r="B315" t="s">
        <v>1448</v>
      </c>
      <c r="C315" t="s">
        <v>1456</v>
      </c>
      <c r="D315" t="s">
        <v>1457</v>
      </c>
      <c r="E315" s="145" t="s">
        <v>207</v>
      </c>
      <c r="F315" s="145">
        <v>1</v>
      </c>
      <c r="G315" s="15">
        <v>65</v>
      </c>
      <c r="H315" s="15"/>
      <c r="I315" s="226">
        <v>65</v>
      </c>
      <c r="T315" s="145"/>
      <c r="U315" s="232"/>
      <c r="V315" s="232"/>
      <c r="W315" s="15"/>
    </row>
    <row r="316" spans="1:24" x14ac:dyDescent="0.25">
      <c r="A316" t="s">
        <v>1317</v>
      </c>
      <c r="B316" t="s">
        <v>1448</v>
      </c>
      <c r="C316" t="s">
        <v>1463</v>
      </c>
      <c r="D316" t="s">
        <v>1464</v>
      </c>
      <c r="E316" s="145" t="s">
        <v>207</v>
      </c>
      <c r="F316" s="145">
        <v>1</v>
      </c>
      <c r="G316" s="15">
        <v>132</v>
      </c>
      <c r="H316" s="15"/>
      <c r="I316" s="226">
        <v>132</v>
      </c>
      <c r="T316" s="145"/>
      <c r="U316" s="232"/>
      <c r="V316" s="232"/>
      <c r="W316" s="15"/>
    </row>
    <row r="317" spans="1:24" x14ac:dyDescent="0.25">
      <c r="A317" t="s">
        <v>1317</v>
      </c>
      <c r="B317" t="s">
        <v>1448</v>
      </c>
      <c r="C317" t="s">
        <v>1465</v>
      </c>
      <c r="D317" t="s">
        <v>1466</v>
      </c>
      <c r="E317" s="145" t="s">
        <v>207</v>
      </c>
      <c r="F317" s="145">
        <v>1</v>
      </c>
      <c r="G317" s="15">
        <v>28</v>
      </c>
      <c r="H317" s="15">
        <f>I317*F317</f>
        <v>28</v>
      </c>
      <c r="I317" s="15">
        <v>28</v>
      </c>
      <c r="T317" s="145"/>
      <c r="U317" s="232"/>
      <c r="V317" s="232"/>
      <c r="W317" s="15"/>
    </row>
    <row r="318" spans="1:24" x14ac:dyDescent="0.25">
      <c r="A318" t="s">
        <v>1317</v>
      </c>
      <c r="B318" t="s">
        <v>1448</v>
      </c>
      <c r="C318" t="s">
        <v>1461</v>
      </c>
      <c r="D318" t="s">
        <v>1462</v>
      </c>
      <c r="E318" s="145" t="s">
        <v>207</v>
      </c>
      <c r="F318" s="145">
        <v>6</v>
      </c>
      <c r="G318" s="15">
        <v>402</v>
      </c>
      <c r="H318" s="15">
        <f>I318*F318</f>
        <v>402</v>
      </c>
      <c r="I318" s="15">
        <v>67</v>
      </c>
      <c r="T318" s="145"/>
      <c r="U318" s="232"/>
      <c r="V318" s="232"/>
      <c r="W318" s="15"/>
    </row>
    <row r="319" spans="1:24" x14ac:dyDescent="0.25">
      <c r="A319" t="s">
        <v>1317</v>
      </c>
      <c r="B319" t="s">
        <v>1448</v>
      </c>
      <c r="C319">
        <v>30076004</v>
      </c>
      <c r="D319" t="s">
        <v>1477</v>
      </c>
      <c r="E319" s="145" t="s">
        <v>207</v>
      </c>
      <c r="F319" s="145">
        <v>1</v>
      </c>
      <c r="G319" s="15">
        <v>72</v>
      </c>
      <c r="H319" s="15">
        <f>I319*F319</f>
        <v>72</v>
      </c>
      <c r="I319" s="15">
        <v>72</v>
      </c>
      <c r="T319" s="145"/>
      <c r="U319" s="232"/>
      <c r="V319" s="232"/>
      <c r="W319" s="15"/>
    </row>
    <row r="320" spans="1:24" x14ac:dyDescent="0.25">
      <c r="A320" t="s">
        <v>1317</v>
      </c>
      <c r="B320" t="s">
        <v>1448</v>
      </c>
      <c r="C320">
        <v>20022204</v>
      </c>
      <c r="D320" t="s">
        <v>1480</v>
      </c>
      <c r="E320" s="145" t="s">
        <v>207</v>
      </c>
      <c r="F320" s="145">
        <v>1</v>
      </c>
      <c r="G320" s="15">
        <v>20</v>
      </c>
      <c r="H320" s="15"/>
      <c r="I320" s="226">
        <v>20</v>
      </c>
      <c r="T320" s="145"/>
      <c r="U320" s="232"/>
      <c r="V320" s="232"/>
      <c r="W320" s="15"/>
    </row>
    <row r="321" spans="1:23" x14ac:dyDescent="0.25">
      <c r="A321" t="s">
        <v>1317</v>
      </c>
      <c r="B321" t="s">
        <v>1448</v>
      </c>
      <c r="C321" t="s">
        <v>1473</v>
      </c>
      <c r="D321" t="s">
        <v>1474</v>
      </c>
      <c r="E321" s="145" t="s">
        <v>207</v>
      </c>
      <c r="F321" s="145">
        <v>1</v>
      </c>
      <c r="G321" s="15">
        <v>387</v>
      </c>
      <c r="H321" s="15">
        <f>I321*F321</f>
        <v>387</v>
      </c>
      <c r="I321" s="15">
        <v>387</v>
      </c>
      <c r="T321" s="145"/>
      <c r="U321" s="232"/>
      <c r="V321" s="232"/>
      <c r="W321" s="15"/>
    </row>
    <row r="322" spans="1:23" x14ac:dyDescent="0.25">
      <c r="A322" t="s">
        <v>1317</v>
      </c>
      <c r="B322" t="s">
        <v>1448</v>
      </c>
      <c r="C322" t="s">
        <v>1471</v>
      </c>
      <c r="D322" t="s">
        <v>1472</v>
      </c>
      <c r="E322" s="145" t="s">
        <v>207</v>
      </c>
      <c r="F322" s="145">
        <v>3</v>
      </c>
      <c r="G322" s="15">
        <v>249</v>
      </c>
      <c r="H322" s="15">
        <f>I322*F322</f>
        <v>201</v>
      </c>
      <c r="I322" s="15">
        <v>67</v>
      </c>
      <c r="T322" s="145"/>
      <c r="U322" s="232"/>
      <c r="V322" s="232"/>
      <c r="W322" s="15"/>
    </row>
    <row r="323" spans="1:23" x14ac:dyDescent="0.25">
      <c r="D323" t="s">
        <v>1893</v>
      </c>
      <c r="E323" s="145" t="s">
        <v>207</v>
      </c>
      <c r="F323" s="145">
        <v>1</v>
      </c>
      <c r="G323" s="15">
        <v>35</v>
      </c>
      <c r="H323" s="15">
        <f>I323*F323</f>
        <v>25</v>
      </c>
      <c r="I323" s="15">
        <v>25</v>
      </c>
      <c r="T323" s="145"/>
      <c r="U323" s="232"/>
      <c r="V323" s="232"/>
      <c r="W323" s="15"/>
    </row>
    <row r="324" spans="1:23" x14ac:dyDescent="0.25">
      <c r="D324" t="s">
        <v>1894</v>
      </c>
      <c r="E324" s="145" t="s">
        <v>207</v>
      </c>
      <c r="F324" s="145">
        <v>5</v>
      </c>
      <c r="G324" s="15">
        <v>105</v>
      </c>
      <c r="H324" s="15">
        <f>I324*F324</f>
        <v>450</v>
      </c>
      <c r="I324" s="15">
        <v>90</v>
      </c>
      <c r="T324" s="145"/>
      <c r="U324" s="232"/>
      <c r="V324" s="232"/>
      <c r="W324" s="15"/>
    </row>
    <row r="325" spans="1:23" x14ac:dyDescent="0.25">
      <c r="D325" t="s">
        <v>1944</v>
      </c>
      <c r="E325" s="145"/>
      <c r="F325" s="145"/>
      <c r="G325" s="76">
        <v>380</v>
      </c>
      <c r="H325" s="15"/>
      <c r="T325" s="145"/>
      <c r="U325" s="232"/>
      <c r="V325" s="232"/>
      <c r="W325" s="15"/>
    </row>
    <row r="326" spans="1:23" x14ac:dyDescent="0.25">
      <c r="B326" s="110" t="s">
        <v>77</v>
      </c>
      <c r="C326">
        <v>250</v>
      </c>
      <c r="D326" t="s">
        <v>1545</v>
      </c>
      <c r="F326" s="145"/>
      <c r="G326" s="116"/>
      <c r="H326">
        <v>0.22</v>
      </c>
      <c r="I326" s="145">
        <f t="shared" ref="I326:I331" si="24">H326*C326</f>
        <v>55</v>
      </c>
      <c r="T326" s="145"/>
      <c r="U326" s="232"/>
      <c r="V326" s="232"/>
      <c r="W326" s="15"/>
    </row>
    <row r="327" spans="1:23" x14ac:dyDescent="0.25">
      <c r="B327" s="110" t="s">
        <v>77</v>
      </c>
      <c r="C327">
        <v>90</v>
      </c>
      <c r="D327" t="s">
        <v>1547</v>
      </c>
      <c r="F327" s="145"/>
      <c r="G327" s="116"/>
      <c r="H327">
        <v>0.15</v>
      </c>
      <c r="I327" s="145">
        <f t="shared" si="24"/>
        <v>13.5</v>
      </c>
      <c r="T327" s="145"/>
      <c r="U327" s="232"/>
      <c r="V327" s="232"/>
      <c r="W327" s="15"/>
    </row>
    <row r="328" spans="1:23" x14ac:dyDescent="0.25">
      <c r="B328" s="110" t="s">
        <v>77</v>
      </c>
      <c r="C328">
        <v>90</v>
      </c>
      <c r="D328" t="s">
        <v>1546</v>
      </c>
      <c r="F328" s="145"/>
      <c r="G328" s="116"/>
      <c r="H328">
        <v>0.18</v>
      </c>
      <c r="I328" s="145">
        <f t="shared" si="24"/>
        <v>16.2</v>
      </c>
      <c r="T328" s="145"/>
      <c r="U328" s="232"/>
      <c r="V328" s="232"/>
      <c r="W328" s="15"/>
    </row>
    <row r="329" spans="1:23" x14ac:dyDescent="0.25">
      <c r="B329" s="110" t="s">
        <v>77</v>
      </c>
      <c r="C329">
        <v>30</v>
      </c>
      <c r="D329" t="s">
        <v>1548</v>
      </c>
      <c r="F329" s="145"/>
      <c r="G329" s="116"/>
      <c r="H329">
        <v>0.27</v>
      </c>
      <c r="I329" s="145">
        <f t="shared" si="24"/>
        <v>8.1000000000000014</v>
      </c>
      <c r="T329" s="145"/>
      <c r="U329" s="232"/>
      <c r="V329" s="232"/>
      <c r="W329" s="15"/>
    </row>
    <row r="330" spans="1:23" x14ac:dyDescent="0.25">
      <c r="B330" s="110" t="s">
        <v>77</v>
      </c>
      <c r="C330">
        <v>380</v>
      </c>
      <c r="D330" t="s">
        <v>1549</v>
      </c>
      <c r="F330" s="145"/>
      <c r="G330" s="116"/>
      <c r="H330" s="145">
        <v>0.2</v>
      </c>
      <c r="I330" s="145">
        <f t="shared" si="24"/>
        <v>76</v>
      </c>
      <c r="T330" s="145"/>
      <c r="U330" s="232"/>
      <c r="V330" s="232"/>
      <c r="W330" s="15"/>
    </row>
    <row r="331" spans="1:23" x14ac:dyDescent="0.25">
      <c r="B331" s="110" t="s">
        <v>77</v>
      </c>
      <c r="C331">
        <v>100</v>
      </c>
      <c r="D331" t="s">
        <v>1550</v>
      </c>
      <c r="F331" s="145"/>
      <c r="G331" s="116"/>
      <c r="H331">
        <v>0.33484999999999998</v>
      </c>
      <c r="I331" s="145">
        <f t="shared" si="24"/>
        <v>33.484999999999999</v>
      </c>
      <c r="T331" s="145"/>
      <c r="U331" s="232"/>
      <c r="V331" s="232"/>
      <c r="W331" s="15"/>
    </row>
    <row r="332" spans="1:23" x14ac:dyDescent="0.25">
      <c r="F332" s="145"/>
      <c r="G332" s="116"/>
      <c r="H332" s="145"/>
      <c r="I332" s="145">
        <f>SUM(I326:I331)</f>
        <v>202.28500000000003</v>
      </c>
      <c r="T332" s="145"/>
      <c r="U332" s="232"/>
      <c r="V332" s="232"/>
      <c r="W332" s="15"/>
    </row>
    <row r="333" spans="1:23" x14ac:dyDescent="0.25">
      <c r="E333" s="145" t="s">
        <v>46</v>
      </c>
      <c r="F333" s="145"/>
      <c r="G333" s="15">
        <f>SUM(G310:G325)</f>
        <v>2567</v>
      </c>
      <c r="H333" s="15">
        <f>SUM(H310:H325)</f>
        <v>2074.7262000000001</v>
      </c>
      <c r="T333" s="145"/>
      <c r="U333" s="232"/>
      <c r="V333" s="232"/>
      <c r="W333" s="15"/>
    </row>
    <row r="334" spans="1:23" x14ac:dyDescent="0.25">
      <c r="B334" t="s">
        <v>797</v>
      </c>
      <c r="C334">
        <v>5</v>
      </c>
      <c r="D334" t="s">
        <v>1898</v>
      </c>
      <c r="E334" s="145"/>
      <c r="F334" s="145"/>
      <c r="G334" s="15"/>
      <c r="H334" s="15"/>
      <c r="T334" s="145"/>
      <c r="U334" s="232"/>
      <c r="V334" s="232"/>
      <c r="W334" s="15"/>
    </row>
    <row r="335" spans="1:23" x14ac:dyDescent="0.25">
      <c r="B335" t="s">
        <v>1994</v>
      </c>
      <c r="C335">
        <v>9</v>
      </c>
      <c r="D335" t="s">
        <v>1544</v>
      </c>
      <c r="E335" s="145"/>
      <c r="F335" s="145"/>
      <c r="H335" s="15"/>
      <c r="T335" s="145"/>
      <c r="U335" s="232"/>
      <c r="V335" s="232"/>
      <c r="W335" s="15"/>
    </row>
    <row r="336" spans="1:23" x14ac:dyDescent="0.25">
      <c r="B336" t="s">
        <v>1900</v>
      </c>
      <c r="C336">
        <v>9</v>
      </c>
      <c r="D336" t="s">
        <v>1544</v>
      </c>
      <c r="E336" s="145"/>
      <c r="F336" s="145"/>
      <c r="H336" s="15"/>
      <c r="T336" s="145"/>
      <c r="U336" s="232"/>
      <c r="V336" s="232"/>
      <c r="W336" s="15"/>
    </row>
    <row r="337" spans="2:23" x14ac:dyDescent="0.25">
      <c r="B337" t="s">
        <v>1901</v>
      </c>
      <c r="C337">
        <v>7</v>
      </c>
      <c r="D337" t="s">
        <v>1902</v>
      </c>
      <c r="E337" s="145"/>
      <c r="F337" s="145"/>
      <c r="H337" s="15"/>
      <c r="T337" s="145"/>
      <c r="U337" s="232"/>
      <c r="V337" s="232"/>
      <c r="W337" s="15"/>
    </row>
    <row r="338" spans="2:23" x14ac:dyDescent="0.25">
      <c r="B338" t="s">
        <v>1513</v>
      </c>
      <c r="C338">
        <v>10</v>
      </c>
      <c r="D338" t="s">
        <v>1544</v>
      </c>
      <c r="E338" s="145"/>
      <c r="F338" s="145"/>
      <c r="H338" s="15"/>
      <c r="T338" s="145"/>
      <c r="U338" s="232"/>
      <c r="V338" s="232"/>
      <c r="W338" s="15"/>
    </row>
    <row r="339" spans="2:23" x14ac:dyDescent="0.25">
      <c r="B339" t="s">
        <v>1903</v>
      </c>
      <c r="C339">
        <v>11</v>
      </c>
      <c r="D339" t="s">
        <v>1544</v>
      </c>
      <c r="E339" s="145"/>
      <c r="F339" s="145"/>
      <c r="H339" s="15"/>
      <c r="T339" s="145"/>
      <c r="U339" s="232"/>
      <c r="V339" s="232"/>
      <c r="W339" s="15"/>
    </row>
    <row r="340" spans="2:23" x14ac:dyDescent="0.25">
      <c r="B340" t="s">
        <v>1904</v>
      </c>
      <c r="C340">
        <v>3</v>
      </c>
      <c r="D340" t="s">
        <v>1544</v>
      </c>
      <c r="E340" s="145"/>
      <c r="F340" s="145"/>
      <c r="H340" s="15"/>
      <c r="T340" s="145"/>
      <c r="U340" s="232"/>
      <c r="V340" s="232"/>
      <c r="W340" s="15"/>
    </row>
    <row r="341" spans="2:23" x14ac:dyDescent="0.25">
      <c r="B341" t="s">
        <v>1694</v>
      </c>
      <c r="C341" s="8">
        <v>3</v>
      </c>
      <c r="D341" t="s">
        <v>1544</v>
      </c>
      <c r="E341" s="145"/>
      <c r="F341" s="145"/>
      <c r="G341" s="15"/>
      <c r="H341" s="15"/>
      <c r="T341" s="145"/>
      <c r="U341" s="232"/>
      <c r="V341" s="232"/>
      <c r="W341" s="15"/>
    </row>
    <row r="342" spans="2:23" x14ac:dyDescent="0.25">
      <c r="E342" s="145"/>
      <c r="F342" s="145"/>
      <c r="G342" s="15"/>
      <c r="H342" s="15"/>
      <c r="T342" s="145"/>
      <c r="U342" s="232"/>
      <c r="V342" s="232"/>
      <c r="W342" s="15"/>
    </row>
    <row r="343" spans="2:23" x14ac:dyDescent="0.25">
      <c r="C343">
        <f>SUM(C334:C342)</f>
        <v>57</v>
      </c>
      <c r="D343" t="s">
        <v>1905</v>
      </c>
      <c r="E343" s="145" t="s">
        <v>924</v>
      </c>
      <c r="F343" s="145"/>
      <c r="G343" s="76">
        <f>C343*23</f>
        <v>1311</v>
      </c>
      <c r="H343" s="15"/>
      <c r="T343" s="145"/>
      <c r="U343" s="232"/>
      <c r="V343" s="232"/>
      <c r="W343" s="15"/>
    </row>
    <row r="344" spans="2:23" x14ac:dyDescent="0.25">
      <c r="E344" s="228" t="s">
        <v>1906</v>
      </c>
      <c r="F344" s="228"/>
      <c r="G344" s="229">
        <f>SUM(G333:G343)</f>
        <v>3878</v>
      </c>
      <c r="H344" s="15"/>
      <c r="T344" s="145"/>
      <c r="U344" s="232"/>
      <c r="V344" s="232"/>
      <c r="W344" s="15"/>
    </row>
    <row r="345" spans="2:23" x14ac:dyDescent="0.25">
      <c r="E345" s="228" t="s">
        <v>2005</v>
      </c>
      <c r="F345" s="228"/>
      <c r="G345" s="229">
        <f>G344/2</f>
        <v>1939</v>
      </c>
      <c r="H345" s="15"/>
      <c r="T345" s="145"/>
      <c r="U345" s="232"/>
      <c r="V345" s="232"/>
      <c r="W345" s="15"/>
    </row>
    <row r="346" spans="2:23" x14ac:dyDescent="0.25">
      <c r="F346" s="145"/>
      <c r="G346" s="15"/>
      <c r="H346" s="15"/>
      <c r="T346" s="145"/>
      <c r="U346" s="232"/>
      <c r="V346" s="232"/>
      <c r="W346" s="15"/>
    </row>
  </sheetData>
  <mergeCells count="8">
    <mergeCell ref="A10:E10"/>
    <mergeCell ref="A11:E11"/>
    <mergeCell ref="A2:E2"/>
    <mergeCell ref="A3:E3"/>
    <mergeCell ref="A4:E4"/>
    <mergeCell ref="A5:E5"/>
    <mergeCell ref="A8:E8"/>
    <mergeCell ref="A9:E9"/>
  </mergeCells>
  <pageMargins left="0.7" right="0.7" top="0.75" bottom="0.75" header="0.3" footer="0.3"/>
  <pageSetup paperSize="9" scale="65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725D50-A726-45AA-B16A-333D574CE16D}">
  <dimension ref="A1:Q93"/>
  <sheetViews>
    <sheetView topLeftCell="A19" workbookViewId="0">
      <selection activeCell="G6" sqref="G6"/>
    </sheetView>
  </sheetViews>
  <sheetFormatPr defaultRowHeight="15" x14ac:dyDescent="0.25"/>
  <cols>
    <col min="1" max="1" width="5.5703125" customWidth="1"/>
    <col min="2" max="2" width="6.85546875" customWidth="1"/>
    <col min="3" max="3" width="6.7109375" customWidth="1"/>
    <col min="4" max="4" width="6.85546875" customWidth="1"/>
    <col min="5" max="5" width="26" customWidth="1"/>
    <col min="6" max="6" width="41" customWidth="1"/>
    <col min="7" max="7" width="9.42578125" style="15" bestFit="1" customWidth="1"/>
    <col min="8" max="8" width="9.42578125" bestFit="1" customWidth="1"/>
    <col min="9" max="9" width="9.42578125" customWidth="1"/>
    <col min="11" max="11" width="13.85546875" customWidth="1"/>
    <col min="12" max="12" width="20.85546875" customWidth="1"/>
  </cols>
  <sheetData>
    <row r="1" spans="1:15" x14ac:dyDescent="0.25">
      <c r="A1" s="25"/>
      <c r="B1" s="25"/>
      <c r="C1" s="25"/>
      <c r="D1" s="25"/>
      <c r="E1" s="25"/>
    </row>
    <row r="2" spans="1:15" x14ac:dyDescent="0.25">
      <c r="A2" s="368" t="s">
        <v>59</v>
      </c>
      <c r="B2" s="369"/>
      <c r="C2" s="369"/>
      <c r="D2" s="369"/>
      <c r="E2" s="370"/>
      <c r="F2" s="27" t="s">
        <v>60</v>
      </c>
    </row>
    <row r="3" spans="1:15" x14ac:dyDescent="0.25">
      <c r="A3" s="371" t="s">
        <v>61</v>
      </c>
      <c r="B3" s="372"/>
      <c r="C3" s="372"/>
      <c r="D3" s="372"/>
      <c r="E3" s="373"/>
      <c r="F3" s="28" t="s">
        <v>2354</v>
      </c>
    </row>
    <row r="4" spans="1:15" x14ac:dyDescent="0.25">
      <c r="A4" s="371" t="s">
        <v>63</v>
      </c>
      <c r="B4" s="372"/>
      <c r="C4" s="372"/>
      <c r="D4" s="372"/>
      <c r="E4" s="373"/>
      <c r="F4" s="29"/>
    </row>
    <row r="5" spans="1:15" x14ac:dyDescent="0.25">
      <c r="A5" s="371" t="s">
        <v>64</v>
      </c>
      <c r="B5" s="372"/>
      <c r="C5" s="372"/>
      <c r="D5" s="372"/>
      <c r="E5" s="373"/>
      <c r="F5" s="30" t="s">
        <v>65</v>
      </c>
    </row>
    <row r="6" spans="1:15" x14ac:dyDescent="0.25">
      <c r="A6" s="296"/>
      <c r="B6" s="296"/>
      <c r="C6" s="296"/>
      <c r="D6" s="296"/>
      <c r="E6" s="296"/>
      <c r="F6" s="32"/>
      <c r="J6" t="s">
        <v>2419</v>
      </c>
      <c r="K6" t="s">
        <v>2360</v>
      </c>
      <c r="L6" t="s">
        <v>144</v>
      </c>
      <c r="N6">
        <v>1</v>
      </c>
      <c r="O6">
        <v>43.65</v>
      </c>
    </row>
    <row r="7" spans="1:15" x14ac:dyDescent="0.25">
      <c r="A7" s="32" t="s">
        <v>66</v>
      </c>
      <c r="B7" s="25"/>
      <c r="C7" s="25"/>
      <c r="D7" s="25"/>
      <c r="E7" s="25"/>
      <c r="F7" s="33" t="s">
        <v>23</v>
      </c>
      <c r="J7" t="s">
        <v>2420</v>
      </c>
      <c r="K7" t="s">
        <v>2361</v>
      </c>
      <c r="L7" t="s">
        <v>2362</v>
      </c>
      <c r="N7">
        <v>1</v>
      </c>
      <c r="O7">
        <v>49.02</v>
      </c>
    </row>
    <row r="8" spans="1:15" x14ac:dyDescent="0.25">
      <c r="A8" s="374"/>
      <c r="B8" s="375"/>
      <c r="C8" s="375"/>
      <c r="D8" s="375"/>
      <c r="E8" s="376"/>
      <c r="F8" s="34"/>
      <c r="J8" t="s">
        <v>2421</v>
      </c>
      <c r="K8" t="s">
        <v>2363</v>
      </c>
      <c r="L8" t="s">
        <v>2364</v>
      </c>
      <c r="N8">
        <v>2</v>
      </c>
      <c r="O8">
        <v>26.42</v>
      </c>
    </row>
    <row r="9" spans="1:15" x14ac:dyDescent="0.25">
      <c r="A9" s="377" t="s">
        <v>2352</v>
      </c>
      <c r="B9" s="378"/>
      <c r="C9" s="378"/>
      <c r="D9" s="378"/>
      <c r="E9" s="379"/>
      <c r="F9" s="35" t="s">
        <v>24</v>
      </c>
      <c r="J9" t="s">
        <v>2421</v>
      </c>
      <c r="K9" t="s">
        <v>2365</v>
      </c>
      <c r="L9" t="s">
        <v>2366</v>
      </c>
      <c r="N9">
        <v>1</v>
      </c>
      <c r="O9">
        <v>35.130000000000003</v>
      </c>
    </row>
    <row r="10" spans="1:15" x14ac:dyDescent="0.25">
      <c r="A10" s="362" t="s">
        <v>2353</v>
      </c>
      <c r="B10" s="363"/>
      <c r="C10" s="363"/>
      <c r="D10" s="363"/>
      <c r="E10" s="364"/>
      <c r="F10" s="35"/>
      <c r="J10" t="s">
        <v>2421</v>
      </c>
      <c r="K10" t="s">
        <v>2367</v>
      </c>
      <c r="L10" t="s">
        <v>1134</v>
      </c>
      <c r="N10">
        <v>2</v>
      </c>
      <c r="O10">
        <v>1.01</v>
      </c>
    </row>
    <row r="11" spans="1:15" x14ac:dyDescent="0.25">
      <c r="A11" s="365" t="s">
        <v>852</v>
      </c>
      <c r="B11" s="366"/>
      <c r="C11" s="366"/>
      <c r="D11" s="366"/>
      <c r="E11" s="367"/>
      <c r="F11" s="36"/>
      <c r="J11" t="s">
        <v>2421</v>
      </c>
      <c r="K11" t="s">
        <v>2368</v>
      </c>
      <c r="L11" t="s">
        <v>2369</v>
      </c>
      <c r="N11">
        <v>2</v>
      </c>
      <c r="O11">
        <v>2.7</v>
      </c>
    </row>
    <row r="12" spans="1:15" x14ac:dyDescent="0.25">
      <c r="A12" s="37"/>
      <c r="B12" s="38"/>
      <c r="C12" s="38"/>
      <c r="D12" s="38"/>
      <c r="E12" s="38"/>
      <c r="F12" s="39"/>
      <c r="J12" t="s">
        <v>2421</v>
      </c>
      <c r="K12" t="s">
        <v>2370</v>
      </c>
      <c r="L12" t="s">
        <v>2371</v>
      </c>
      <c r="N12">
        <v>1</v>
      </c>
      <c r="O12">
        <v>44.37</v>
      </c>
    </row>
    <row r="13" spans="1:15" x14ac:dyDescent="0.25">
      <c r="A13" s="40" t="s">
        <v>8</v>
      </c>
      <c r="B13" s="40" t="s">
        <v>9</v>
      </c>
      <c r="C13" s="40" t="s">
        <v>70</v>
      </c>
      <c r="D13" s="40" t="s">
        <v>11</v>
      </c>
      <c r="E13" s="38" t="s">
        <v>12</v>
      </c>
      <c r="F13" s="41" t="s">
        <v>19</v>
      </c>
      <c r="J13" t="s">
        <v>2421</v>
      </c>
      <c r="K13" t="s">
        <v>2372</v>
      </c>
      <c r="L13" t="s">
        <v>2373</v>
      </c>
      <c r="N13">
        <v>1</v>
      </c>
      <c r="O13">
        <v>21.22</v>
      </c>
    </row>
    <row r="14" spans="1:15" x14ac:dyDescent="0.25">
      <c r="A14" s="259">
        <v>1</v>
      </c>
      <c r="B14" s="261" t="s">
        <v>13</v>
      </c>
      <c r="C14" s="10" t="s">
        <v>2356</v>
      </c>
      <c r="D14" s="10"/>
      <c r="E14" s="10" t="s">
        <v>2357</v>
      </c>
      <c r="F14" s="10" t="s">
        <v>2550</v>
      </c>
      <c r="G14" s="15">
        <v>178.12</v>
      </c>
      <c r="H14" s="130">
        <f>G14*A14</f>
        <v>178.12</v>
      </c>
      <c r="I14" s="130"/>
      <c r="J14" t="s">
        <v>2140</v>
      </c>
      <c r="K14" t="s">
        <v>2374</v>
      </c>
      <c r="L14" t="s">
        <v>2375</v>
      </c>
      <c r="N14">
        <v>1</v>
      </c>
      <c r="O14">
        <v>512</v>
      </c>
    </row>
    <row r="15" spans="1:15" x14ac:dyDescent="0.25">
      <c r="A15" s="259">
        <v>3</v>
      </c>
      <c r="B15" s="261" t="s">
        <v>13</v>
      </c>
      <c r="C15" s="10" t="s">
        <v>2358</v>
      </c>
      <c r="D15" s="10"/>
      <c r="E15" s="10" t="s">
        <v>2359</v>
      </c>
      <c r="F15" s="10" t="s">
        <v>2550</v>
      </c>
      <c r="G15" s="15">
        <v>1.4182999999999999</v>
      </c>
      <c r="H15" s="130">
        <f>G15*A15</f>
        <v>4.2548999999999992</v>
      </c>
      <c r="I15" s="130"/>
      <c r="J15" t="s">
        <v>2140</v>
      </c>
      <c r="K15" t="s">
        <v>2376</v>
      </c>
      <c r="L15" t="s">
        <v>2377</v>
      </c>
      <c r="N15">
        <v>1</v>
      </c>
      <c r="O15">
        <v>150.33000000000001</v>
      </c>
    </row>
    <row r="16" spans="1:15" s="44" customFormat="1" x14ac:dyDescent="0.25">
      <c r="A16" s="260">
        <v>6</v>
      </c>
      <c r="B16" s="261" t="s">
        <v>13</v>
      </c>
      <c r="C16" s="219"/>
      <c r="D16" s="10"/>
      <c r="E16" s="219" t="s">
        <v>2541</v>
      </c>
      <c r="F16" s="10" t="s">
        <v>2550</v>
      </c>
      <c r="G16" s="15"/>
      <c r="H16" s="130">
        <v>25</v>
      </c>
      <c r="I16" s="130"/>
      <c r="J16" t="s">
        <v>2140</v>
      </c>
      <c r="K16" t="s">
        <v>2378</v>
      </c>
      <c r="L16" t="s">
        <v>2379</v>
      </c>
      <c r="M16"/>
      <c r="N16">
        <v>1</v>
      </c>
      <c r="O16">
        <v>59.51</v>
      </c>
    </row>
    <row r="17" spans="1:17" s="44" customFormat="1" x14ac:dyDescent="0.25">
      <c r="A17" s="259">
        <v>1</v>
      </c>
      <c r="B17" s="261" t="s">
        <v>13</v>
      </c>
      <c r="C17" s="10" t="s">
        <v>2407</v>
      </c>
      <c r="D17" s="43"/>
      <c r="E17" s="10" t="s">
        <v>2408</v>
      </c>
      <c r="F17" s="10" t="s">
        <v>2550</v>
      </c>
      <c r="G17" s="15">
        <v>34.172199999999997</v>
      </c>
      <c r="H17" s="130">
        <f t="shared" ref="H17:H27" si="0">G17*A17</f>
        <v>34.172199999999997</v>
      </c>
      <c r="J17" t="s">
        <v>2140</v>
      </c>
      <c r="K17" t="s">
        <v>2380</v>
      </c>
      <c r="L17" t="s">
        <v>2381</v>
      </c>
      <c r="M17"/>
      <c r="N17">
        <v>1</v>
      </c>
      <c r="O17">
        <v>10.26</v>
      </c>
    </row>
    <row r="18" spans="1:17" s="44" customFormat="1" x14ac:dyDescent="0.25">
      <c r="A18" s="259">
        <v>2</v>
      </c>
      <c r="B18" s="261" t="s">
        <v>13</v>
      </c>
      <c r="C18" s="10" t="s">
        <v>2409</v>
      </c>
      <c r="D18" s="43"/>
      <c r="E18" s="10" t="s">
        <v>2410</v>
      </c>
      <c r="F18" s="10" t="s">
        <v>2550</v>
      </c>
      <c r="G18" s="15">
        <v>16.145900000000001</v>
      </c>
      <c r="H18" s="130">
        <f t="shared" si="0"/>
        <v>32.291800000000002</v>
      </c>
      <c r="J18" t="s">
        <v>2140</v>
      </c>
      <c r="K18" t="s">
        <v>2382</v>
      </c>
      <c r="L18" t="s">
        <v>2383</v>
      </c>
      <c r="M18"/>
      <c r="N18">
        <v>5</v>
      </c>
      <c r="O18">
        <v>385</v>
      </c>
    </row>
    <row r="19" spans="1:17" s="44" customFormat="1" x14ac:dyDescent="0.25">
      <c r="A19" s="259">
        <v>1</v>
      </c>
      <c r="B19" s="261" t="s">
        <v>13</v>
      </c>
      <c r="C19" s="10" t="s">
        <v>2411</v>
      </c>
      <c r="D19" s="43"/>
      <c r="E19" s="10" t="s">
        <v>2412</v>
      </c>
      <c r="F19" s="10" t="s">
        <v>2550</v>
      </c>
      <c r="G19" s="15">
        <v>33.859900000000003</v>
      </c>
      <c r="H19" s="130">
        <f t="shared" si="0"/>
        <v>33.859900000000003</v>
      </c>
      <c r="J19" t="s">
        <v>2140</v>
      </c>
      <c r="K19" t="s">
        <v>2384</v>
      </c>
      <c r="L19" t="s">
        <v>2385</v>
      </c>
      <c r="M19"/>
      <c r="N19">
        <v>5</v>
      </c>
      <c r="O19">
        <v>47</v>
      </c>
    </row>
    <row r="20" spans="1:17" s="44" customFormat="1" x14ac:dyDescent="0.25">
      <c r="A20" s="259">
        <v>1</v>
      </c>
      <c r="B20" s="261" t="s">
        <v>13</v>
      </c>
      <c r="C20" s="10" t="s">
        <v>2413</v>
      </c>
      <c r="D20" s="43"/>
      <c r="E20" s="10" t="s">
        <v>2414</v>
      </c>
      <c r="F20" s="10" t="s">
        <v>2550</v>
      </c>
      <c r="G20" s="15">
        <v>34.405900000000003</v>
      </c>
      <c r="H20" s="130">
        <f t="shared" si="0"/>
        <v>34.405900000000003</v>
      </c>
      <c r="J20" t="s">
        <v>2140</v>
      </c>
      <c r="K20" t="s">
        <v>2386</v>
      </c>
      <c r="L20" t="s">
        <v>2387</v>
      </c>
      <c r="M20"/>
      <c r="N20">
        <v>1</v>
      </c>
      <c r="O20">
        <v>34.03</v>
      </c>
    </row>
    <row r="21" spans="1:17" s="44" customFormat="1" x14ac:dyDescent="0.25">
      <c r="A21" s="259">
        <v>1</v>
      </c>
      <c r="B21" s="261" t="s">
        <v>13</v>
      </c>
      <c r="C21" s="10" t="s">
        <v>2415</v>
      </c>
      <c r="D21" s="43"/>
      <c r="E21" s="10" t="s">
        <v>2416</v>
      </c>
      <c r="F21" s="10" t="s">
        <v>2550</v>
      </c>
      <c r="G21" s="15">
        <v>10.688599999999999</v>
      </c>
      <c r="H21" s="130">
        <f t="shared" si="0"/>
        <v>10.688599999999999</v>
      </c>
      <c r="J21" t="s">
        <v>2140</v>
      </c>
      <c r="K21" t="s">
        <v>2388</v>
      </c>
      <c r="L21" t="s">
        <v>2389</v>
      </c>
      <c r="M21"/>
      <c r="N21">
        <v>26</v>
      </c>
      <c r="O21">
        <v>3.2</v>
      </c>
    </row>
    <row r="22" spans="1:17" s="44" customFormat="1" x14ac:dyDescent="0.25">
      <c r="A22" s="259">
        <v>20</v>
      </c>
      <c r="B22" s="261" t="s">
        <v>13</v>
      </c>
      <c r="C22" s="10" t="s">
        <v>222</v>
      </c>
      <c r="D22" s="43"/>
      <c r="E22" s="10" t="s">
        <v>223</v>
      </c>
      <c r="F22" s="10" t="s">
        <v>2550</v>
      </c>
      <c r="G22" s="15">
        <v>0.86680000000000001</v>
      </c>
      <c r="H22" s="130">
        <f t="shared" si="0"/>
        <v>17.335999999999999</v>
      </c>
      <c r="J22" t="s">
        <v>2140</v>
      </c>
      <c r="K22" t="s">
        <v>2390</v>
      </c>
      <c r="L22" t="s">
        <v>2391</v>
      </c>
      <c r="M22"/>
      <c r="N22">
        <v>11</v>
      </c>
      <c r="O22">
        <v>5.68</v>
      </c>
    </row>
    <row r="23" spans="1:17" s="44" customFormat="1" x14ac:dyDescent="0.25">
      <c r="A23" s="259">
        <v>2</v>
      </c>
      <c r="B23" s="261" t="s">
        <v>13</v>
      </c>
      <c r="C23" s="10"/>
      <c r="D23" s="10"/>
      <c r="E23" s="10" t="s">
        <v>2542</v>
      </c>
      <c r="F23" s="10" t="s">
        <v>2550</v>
      </c>
      <c r="G23" s="15">
        <v>2</v>
      </c>
      <c r="H23" s="130">
        <f t="shared" si="0"/>
        <v>4</v>
      </c>
      <c r="I23" s="15"/>
      <c r="J23" t="s">
        <v>2140</v>
      </c>
      <c r="K23" t="s">
        <v>2392</v>
      </c>
      <c r="L23" t="s">
        <v>2393</v>
      </c>
      <c r="M23"/>
      <c r="N23">
        <v>11</v>
      </c>
      <c r="O23">
        <v>30</v>
      </c>
    </row>
    <row r="24" spans="1:17" x14ac:dyDescent="0.25">
      <c r="A24" s="259">
        <v>5</v>
      </c>
      <c r="B24" s="261" t="s">
        <v>77</v>
      </c>
      <c r="C24" s="10"/>
      <c r="D24" s="10"/>
      <c r="E24" s="10" t="s">
        <v>2543</v>
      </c>
      <c r="F24" s="10" t="s">
        <v>2550</v>
      </c>
      <c r="G24" s="15">
        <v>1.2</v>
      </c>
      <c r="H24" s="130">
        <f t="shared" si="0"/>
        <v>6</v>
      </c>
      <c r="I24" s="221"/>
      <c r="J24" t="s">
        <v>2140</v>
      </c>
      <c r="K24" t="s">
        <v>2394</v>
      </c>
      <c r="L24" t="s">
        <v>2395</v>
      </c>
      <c r="N24">
        <v>7</v>
      </c>
      <c r="O24">
        <v>51.02</v>
      </c>
    </row>
    <row r="25" spans="1:17" x14ac:dyDescent="0.25">
      <c r="A25" s="259">
        <v>14</v>
      </c>
      <c r="B25" s="10" t="s">
        <v>77</v>
      </c>
      <c r="C25" s="10"/>
      <c r="D25" s="10"/>
      <c r="E25" s="10" t="s">
        <v>2544</v>
      </c>
      <c r="F25" s="10" t="s">
        <v>2550</v>
      </c>
      <c r="G25" s="15">
        <v>3</v>
      </c>
      <c r="H25" s="130">
        <f t="shared" si="0"/>
        <v>42</v>
      </c>
      <c r="I25" s="221"/>
      <c r="J25" t="s">
        <v>2140</v>
      </c>
      <c r="K25" t="s">
        <v>2396</v>
      </c>
      <c r="L25" t="s">
        <v>2397</v>
      </c>
      <c r="N25">
        <v>7</v>
      </c>
      <c r="O25">
        <v>27.09</v>
      </c>
    </row>
    <row r="26" spans="1:17" s="44" customFormat="1" x14ac:dyDescent="0.25">
      <c r="A26" s="145">
        <v>1</v>
      </c>
      <c r="B26" s="43" t="s">
        <v>13</v>
      </c>
      <c r="C26" s="43"/>
      <c r="D26" s="43"/>
      <c r="E26" s="43" t="s">
        <v>2545</v>
      </c>
      <c r="F26" s="10" t="s">
        <v>2550</v>
      </c>
      <c r="G26" s="15">
        <v>2</v>
      </c>
      <c r="H26" s="130">
        <f t="shared" si="0"/>
        <v>2</v>
      </c>
      <c r="I26" s="23"/>
      <c r="J26" t="s">
        <v>2140</v>
      </c>
      <c r="K26" t="s">
        <v>2388</v>
      </c>
      <c r="L26" t="s">
        <v>2389</v>
      </c>
      <c r="M26"/>
      <c r="N26">
        <v>7</v>
      </c>
      <c r="O26">
        <v>3.2</v>
      </c>
    </row>
    <row r="27" spans="1:17" s="44" customFormat="1" x14ac:dyDescent="0.25">
      <c r="A27" s="68">
        <v>4</v>
      </c>
      <c r="B27" s="43" t="s">
        <v>13</v>
      </c>
      <c r="C27" s="43"/>
      <c r="D27" s="43"/>
      <c r="E27" s="43" t="s">
        <v>2546</v>
      </c>
      <c r="F27" s="10" t="s">
        <v>2550</v>
      </c>
      <c r="G27" s="15">
        <v>1.3</v>
      </c>
      <c r="H27" s="130">
        <f t="shared" si="0"/>
        <v>5.2</v>
      </c>
      <c r="I27" s="23"/>
      <c r="J27" t="s">
        <v>2140</v>
      </c>
      <c r="K27" t="s">
        <v>2398</v>
      </c>
      <c r="L27" t="s">
        <v>2399</v>
      </c>
      <c r="M27"/>
      <c r="N27">
        <v>1</v>
      </c>
      <c r="O27">
        <v>317.92</v>
      </c>
    </row>
    <row r="28" spans="1:17" s="44" customFormat="1" x14ac:dyDescent="0.25">
      <c r="A28" s="68"/>
      <c r="B28" s="43"/>
      <c r="C28" s="43"/>
      <c r="D28" s="43"/>
      <c r="E28" s="43" t="s">
        <v>2547</v>
      </c>
      <c r="F28" s="10" t="s">
        <v>2550</v>
      </c>
      <c r="G28" s="15"/>
      <c r="H28" s="130">
        <v>25</v>
      </c>
      <c r="I28" s="23"/>
      <c r="J28" t="s">
        <v>2140</v>
      </c>
      <c r="K28" t="s">
        <v>2378</v>
      </c>
      <c r="L28" t="s">
        <v>2400</v>
      </c>
      <c r="M28"/>
      <c r="N28">
        <v>2</v>
      </c>
      <c r="O28">
        <v>59.51</v>
      </c>
    </row>
    <row r="29" spans="1:17" s="44" customFormat="1" x14ac:dyDescent="0.25">
      <c r="A29" s="68">
        <f>18*3</f>
        <v>54</v>
      </c>
      <c r="B29" s="43" t="s">
        <v>77</v>
      </c>
      <c r="C29" s="43"/>
      <c r="D29" s="43"/>
      <c r="E29" s="43" t="s">
        <v>2548</v>
      </c>
      <c r="F29" s="10" t="s">
        <v>2550</v>
      </c>
      <c r="G29" s="15">
        <v>3.5</v>
      </c>
      <c r="H29" s="130">
        <f>G29*A29</f>
        <v>189</v>
      </c>
      <c r="I29" s="23"/>
      <c r="J29" t="s">
        <v>2140</v>
      </c>
      <c r="K29" t="s">
        <v>2401</v>
      </c>
      <c r="L29" t="s">
        <v>2402</v>
      </c>
      <c r="M29"/>
      <c r="N29">
        <v>1</v>
      </c>
      <c r="O29">
        <v>52.03</v>
      </c>
    </row>
    <row r="30" spans="1:17" s="44" customFormat="1" x14ac:dyDescent="0.25">
      <c r="A30" s="68">
        <v>18</v>
      </c>
      <c r="B30" s="43" t="s">
        <v>77</v>
      </c>
      <c r="C30" s="43"/>
      <c r="D30" s="43"/>
      <c r="E30" s="43" t="s">
        <v>2549</v>
      </c>
      <c r="F30" s="10" t="s">
        <v>2550</v>
      </c>
      <c r="G30" s="15">
        <v>3.5</v>
      </c>
      <c r="H30" s="272">
        <f>G30*A30</f>
        <v>63</v>
      </c>
      <c r="I30" s="23"/>
      <c r="J30" t="s">
        <v>2422</v>
      </c>
      <c r="K30" t="s">
        <v>2403</v>
      </c>
      <c r="L30" t="s">
        <v>2404</v>
      </c>
      <c r="M30"/>
      <c r="N30">
        <v>25</v>
      </c>
      <c r="O30">
        <v>29</v>
      </c>
    </row>
    <row r="31" spans="1:17" s="44" customFormat="1" x14ac:dyDescent="0.25">
      <c r="A31" s="43">
        <v>1</v>
      </c>
      <c r="B31" s="43" t="s">
        <v>13</v>
      </c>
      <c r="C31" s="43"/>
      <c r="D31" s="43"/>
      <c r="E31" s="43" t="s">
        <v>2554</v>
      </c>
      <c r="F31" s="43" t="s">
        <v>2555</v>
      </c>
      <c r="G31" s="15"/>
      <c r="I31" s="23">
        <f>SUM(H14:H30)</f>
        <v>706.32929999999999</v>
      </c>
      <c r="J31" t="s">
        <v>598</v>
      </c>
      <c r="K31" t="s">
        <v>2405</v>
      </c>
      <c r="L31" t="s">
        <v>2406</v>
      </c>
      <c r="M31"/>
      <c r="N31">
        <v>1</v>
      </c>
      <c r="O31">
        <v>117</v>
      </c>
    </row>
    <row r="32" spans="1:17" s="44" customFormat="1" x14ac:dyDescent="0.25">
      <c r="A32" s="43">
        <v>1</v>
      </c>
      <c r="B32" s="43" t="s">
        <v>13</v>
      </c>
      <c r="C32" s="43"/>
      <c r="D32" s="43"/>
      <c r="E32" s="43" t="s">
        <v>2556</v>
      </c>
      <c r="F32" s="43">
        <v>2017</v>
      </c>
      <c r="G32" s="15"/>
      <c r="H32" s="23"/>
      <c r="I32"/>
      <c r="J32" t="s">
        <v>2423</v>
      </c>
      <c r="K32" t="s">
        <v>2417</v>
      </c>
      <c r="L32" t="s">
        <v>2418</v>
      </c>
      <c r="M32"/>
      <c r="N32">
        <v>4</v>
      </c>
      <c r="O32">
        <v>1.91</v>
      </c>
      <c r="P32"/>
      <c r="Q32"/>
    </row>
    <row r="33" spans="1:17" s="44" customFormat="1" x14ac:dyDescent="0.25">
      <c r="A33" s="43">
        <v>1</v>
      </c>
      <c r="B33" s="43" t="s">
        <v>13</v>
      </c>
      <c r="C33" s="43"/>
      <c r="D33" s="43"/>
      <c r="E33" s="43" t="s">
        <v>2557</v>
      </c>
      <c r="F33" s="43"/>
      <c r="G33" s="15"/>
      <c r="H33" s="23"/>
      <c r="I33"/>
      <c r="J33" t="s">
        <v>354</v>
      </c>
      <c r="K33" t="s">
        <v>2424</v>
      </c>
      <c r="L33" t="s">
        <v>2425</v>
      </c>
      <c r="M33"/>
      <c r="N33">
        <v>20</v>
      </c>
      <c r="O33">
        <v>2.12</v>
      </c>
      <c r="P33"/>
      <c r="Q33"/>
    </row>
    <row r="34" spans="1:17" s="44" customFormat="1" x14ac:dyDescent="0.25">
      <c r="A34" s="43">
        <v>1</v>
      </c>
      <c r="B34" s="43" t="s">
        <v>13</v>
      </c>
      <c r="C34" s="43"/>
      <c r="D34" s="43"/>
      <c r="E34" s="43" t="s">
        <v>2558</v>
      </c>
      <c r="F34" s="17"/>
      <c r="G34" s="15"/>
      <c r="H34" s="23"/>
      <c r="I34"/>
      <c r="J34" t="s">
        <v>354</v>
      </c>
      <c r="K34" t="s">
        <v>2426</v>
      </c>
      <c r="L34" t="s">
        <v>2427</v>
      </c>
      <c r="M34"/>
      <c r="N34">
        <v>5</v>
      </c>
      <c r="O34">
        <v>6.2</v>
      </c>
      <c r="P34"/>
      <c r="Q34"/>
    </row>
    <row r="35" spans="1:17" s="44" customFormat="1" x14ac:dyDescent="0.25">
      <c r="A35" s="43">
        <v>1</v>
      </c>
      <c r="B35" s="43" t="s">
        <v>13</v>
      </c>
      <c r="C35" s="43"/>
      <c r="D35" s="43"/>
      <c r="E35" s="43" t="s">
        <v>2559</v>
      </c>
      <c r="F35" s="17"/>
      <c r="G35" s="15"/>
      <c r="H35" s="23"/>
      <c r="I35"/>
      <c r="J35" t="s">
        <v>354</v>
      </c>
      <c r="K35" t="s">
        <v>2428</v>
      </c>
      <c r="L35" t="s">
        <v>2429</v>
      </c>
      <c r="M35"/>
      <c r="N35">
        <v>2</v>
      </c>
      <c r="O35">
        <v>3.21</v>
      </c>
      <c r="P35"/>
      <c r="Q35"/>
    </row>
    <row r="36" spans="1:17" s="44" customFormat="1" x14ac:dyDescent="0.25">
      <c r="A36" s="43">
        <v>9</v>
      </c>
      <c r="B36" s="43" t="s">
        <v>77</v>
      </c>
      <c r="C36" s="43"/>
      <c r="D36" s="43"/>
      <c r="E36" s="169" t="s">
        <v>613</v>
      </c>
      <c r="F36" s="301" t="s">
        <v>2564</v>
      </c>
      <c r="G36" s="15"/>
      <c r="I36"/>
      <c r="J36" t="s">
        <v>354</v>
      </c>
      <c r="K36" t="s">
        <v>2430</v>
      </c>
      <c r="L36" t="s">
        <v>2431</v>
      </c>
      <c r="M36"/>
      <c r="N36">
        <v>48</v>
      </c>
      <c r="O36">
        <v>0.45129999999999998</v>
      </c>
      <c r="P36"/>
      <c r="Q36"/>
    </row>
    <row r="37" spans="1:17" x14ac:dyDescent="0.25">
      <c r="A37" s="46">
        <v>2</v>
      </c>
      <c r="B37" s="46" t="s">
        <v>13</v>
      </c>
      <c r="C37" s="46"/>
      <c r="D37" s="46"/>
      <c r="E37" s="170" t="s">
        <v>2560</v>
      </c>
      <c r="F37" s="301" t="s">
        <v>2564</v>
      </c>
      <c r="H37" s="23"/>
      <c r="J37" t="s">
        <v>354</v>
      </c>
      <c r="K37" t="s">
        <v>2432</v>
      </c>
      <c r="L37" t="s">
        <v>2433</v>
      </c>
      <c r="N37">
        <v>30</v>
      </c>
      <c r="O37">
        <v>0.55000000000000004</v>
      </c>
    </row>
    <row r="38" spans="1:17" x14ac:dyDescent="0.25">
      <c r="A38" s="46">
        <v>1</v>
      </c>
      <c r="B38" s="46" t="s">
        <v>13</v>
      </c>
      <c r="C38" s="46"/>
      <c r="D38" s="46"/>
      <c r="E38" s="170" t="s">
        <v>2561</v>
      </c>
      <c r="F38" s="301" t="s">
        <v>2564</v>
      </c>
      <c r="J38" t="s">
        <v>354</v>
      </c>
      <c r="K38" t="s">
        <v>2434</v>
      </c>
      <c r="L38" t="s">
        <v>2435</v>
      </c>
      <c r="N38">
        <v>10</v>
      </c>
      <c r="O38">
        <v>0.91</v>
      </c>
    </row>
    <row r="39" spans="1:17" x14ac:dyDescent="0.25">
      <c r="A39" s="46">
        <v>1</v>
      </c>
      <c r="B39" s="46" t="s">
        <v>13</v>
      </c>
      <c r="C39" s="46"/>
      <c r="D39" s="46"/>
      <c r="E39" s="170" t="s">
        <v>2562</v>
      </c>
      <c r="F39" s="301" t="s">
        <v>2564</v>
      </c>
      <c r="J39" t="s">
        <v>354</v>
      </c>
      <c r="K39" t="s">
        <v>2436</v>
      </c>
      <c r="L39" t="s">
        <v>2437</v>
      </c>
      <c r="N39">
        <v>15</v>
      </c>
      <c r="O39">
        <v>0.46</v>
      </c>
    </row>
    <row r="40" spans="1:17" x14ac:dyDescent="0.25">
      <c r="A40" s="271">
        <v>1</v>
      </c>
      <c r="B40" s="48" t="s">
        <v>13</v>
      </c>
      <c r="C40" s="48"/>
      <c r="D40" s="48"/>
      <c r="E40" s="48" t="s">
        <v>2563</v>
      </c>
      <c r="F40" s="301" t="s">
        <v>2564</v>
      </c>
      <c r="J40" t="s">
        <v>354</v>
      </c>
      <c r="K40" t="s">
        <v>2438</v>
      </c>
      <c r="L40" t="s">
        <v>2439</v>
      </c>
      <c r="N40">
        <v>10</v>
      </c>
      <c r="O40">
        <v>0.46</v>
      </c>
    </row>
    <row r="41" spans="1:17" x14ac:dyDescent="0.25">
      <c r="A41" s="271">
        <v>1</v>
      </c>
      <c r="B41" s="48" t="s">
        <v>13</v>
      </c>
      <c r="C41" s="48"/>
      <c r="D41" s="48"/>
      <c r="E41" s="48" t="s">
        <v>975</v>
      </c>
      <c r="F41" s="301" t="s">
        <v>2564</v>
      </c>
      <c r="J41" t="s">
        <v>354</v>
      </c>
      <c r="K41" t="s">
        <v>2440</v>
      </c>
      <c r="L41" t="s">
        <v>2441</v>
      </c>
      <c r="N41">
        <v>30</v>
      </c>
      <c r="O41">
        <v>0.57279999999999998</v>
      </c>
    </row>
    <row r="42" spans="1:17" x14ac:dyDescent="0.25">
      <c r="A42" s="271">
        <v>35</v>
      </c>
      <c r="B42" s="48" t="s">
        <v>77</v>
      </c>
      <c r="C42" s="48"/>
      <c r="D42" s="48"/>
      <c r="E42" s="48" t="s">
        <v>311</v>
      </c>
      <c r="F42" s="301" t="s">
        <v>2564</v>
      </c>
      <c r="J42" t="s">
        <v>354</v>
      </c>
      <c r="K42" t="s">
        <v>2442</v>
      </c>
      <c r="L42" t="s">
        <v>2443</v>
      </c>
      <c r="N42">
        <v>100</v>
      </c>
      <c r="O42">
        <v>0.70177999999999996</v>
      </c>
    </row>
    <row r="43" spans="1:17" x14ac:dyDescent="0.25">
      <c r="A43" s="271"/>
      <c r="B43" s="48"/>
      <c r="C43" s="48"/>
      <c r="D43" s="48"/>
      <c r="E43" s="48"/>
      <c r="F43" s="301"/>
      <c r="J43" t="s">
        <v>354</v>
      </c>
      <c r="K43" t="s">
        <v>2442</v>
      </c>
      <c r="L43" t="s">
        <v>2443</v>
      </c>
      <c r="N43">
        <v>100</v>
      </c>
      <c r="O43">
        <v>0.70177999999999996</v>
      </c>
    </row>
    <row r="44" spans="1:17" x14ac:dyDescent="0.25">
      <c r="A44" s="271"/>
      <c r="B44" s="48"/>
      <c r="C44" s="48"/>
      <c r="D44" s="48"/>
      <c r="E44" s="48"/>
      <c r="F44" s="301"/>
      <c r="J44" t="s">
        <v>354</v>
      </c>
      <c r="K44" t="s">
        <v>2444</v>
      </c>
      <c r="L44" t="s">
        <v>2443</v>
      </c>
      <c r="N44">
        <v>100</v>
      </c>
      <c r="O44">
        <v>0.70177999999999996</v>
      </c>
    </row>
    <row r="45" spans="1:17" x14ac:dyDescent="0.25">
      <c r="A45" s="271"/>
      <c r="B45" s="48"/>
      <c r="C45" s="48"/>
      <c r="D45" s="48"/>
      <c r="E45" s="48"/>
      <c r="F45" s="301"/>
      <c r="J45" t="s">
        <v>354</v>
      </c>
      <c r="K45" t="s">
        <v>2444</v>
      </c>
      <c r="L45" t="s">
        <v>2443</v>
      </c>
      <c r="N45">
        <v>200</v>
      </c>
      <c r="O45">
        <v>0.70177999999999996</v>
      </c>
    </row>
    <row r="46" spans="1:17" x14ac:dyDescent="0.25">
      <c r="A46" s="271"/>
      <c r="B46" s="48"/>
      <c r="C46" s="48"/>
      <c r="D46" s="48"/>
      <c r="E46" s="48"/>
      <c r="F46" s="301"/>
      <c r="J46" t="s">
        <v>1063</v>
      </c>
      <c r="K46" t="s">
        <v>2432</v>
      </c>
      <c r="L46" t="s">
        <v>2433</v>
      </c>
      <c r="N46">
        <v>10</v>
      </c>
      <c r="O46">
        <v>0.55000000000000004</v>
      </c>
    </row>
    <row r="47" spans="1:17" x14ac:dyDescent="0.25">
      <c r="A47" s="47" t="s">
        <v>97</v>
      </c>
      <c r="B47" s="48"/>
      <c r="C47" s="48"/>
      <c r="D47" s="48"/>
      <c r="E47" s="48"/>
      <c r="F47" s="49" t="s">
        <v>98</v>
      </c>
      <c r="J47" t="s">
        <v>1063</v>
      </c>
      <c r="K47" t="s">
        <v>2449</v>
      </c>
      <c r="L47" t="s">
        <v>2450</v>
      </c>
      <c r="N47">
        <v>10</v>
      </c>
      <c r="O47">
        <v>0.78</v>
      </c>
    </row>
    <row r="48" spans="1:17" x14ac:dyDescent="0.25">
      <c r="A48" s="47"/>
      <c r="B48" s="48"/>
      <c r="C48" s="48"/>
      <c r="D48" s="48"/>
      <c r="E48" s="48"/>
      <c r="F48" s="50"/>
      <c r="J48" t="s">
        <v>1063</v>
      </c>
      <c r="K48" t="s">
        <v>2430</v>
      </c>
      <c r="L48" t="s">
        <v>2451</v>
      </c>
      <c r="N48">
        <v>15</v>
      </c>
      <c r="O48">
        <v>0.45129999999999998</v>
      </c>
    </row>
    <row r="49" spans="1:16" x14ac:dyDescent="0.25">
      <c r="A49" s="47" t="s">
        <v>99</v>
      </c>
      <c r="B49" s="48"/>
      <c r="C49" s="48"/>
      <c r="D49" s="48"/>
      <c r="E49" s="48"/>
      <c r="F49" s="51"/>
      <c r="J49" t="s">
        <v>1063</v>
      </c>
      <c r="K49" t="s">
        <v>1736</v>
      </c>
      <c r="L49" t="s">
        <v>2452</v>
      </c>
      <c r="N49">
        <v>15</v>
      </c>
      <c r="O49">
        <v>0.30420000000000003</v>
      </c>
    </row>
    <row r="50" spans="1:16" x14ac:dyDescent="0.25">
      <c r="A50" s="52"/>
      <c r="B50" s="53"/>
      <c r="C50" s="53"/>
      <c r="D50" s="53"/>
      <c r="E50" s="53"/>
      <c r="F50" s="49" t="s">
        <v>100</v>
      </c>
      <c r="J50" t="s">
        <v>1063</v>
      </c>
      <c r="K50" t="s">
        <v>2453</v>
      </c>
      <c r="L50" t="s">
        <v>2454</v>
      </c>
      <c r="N50">
        <v>50</v>
      </c>
      <c r="O50">
        <v>6.5600000000000006E-2</v>
      </c>
    </row>
    <row r="51" spans="1:16" x14ac:dyDescent="0.25">
      <c r="A51" s="47" t="s">
        <v>2355</v>
      </c>
      <c r="B51" s="48"/>
      <c r="C51" s="48"/>
      <c r="D51" s="48"/>
      <c r="E51" s="48"/>
      <c r="F51" s="54"/>
      <c r="J51" t="s">
        <v>1450</v>
      </c>
      <c r="K51" t="s">
        <v>2438</v>
      </c>
      <c r="L51" t="s">
        <v>2455</v>
      </c>
      <c r="N51">
        <v>10</v>
      </c>
      <c r="O51">
        <v>0.46</v>
      </c>
    </row>
    <row r="52" spans="1:16" x14ac:dyDescent="0.25">
      <c r="A52" s="55"/>
      <c r="B52" s="56"/>
      <c r="C52" s="56"/>
      <c r="D52" s="56"/>
      <c r="E52" s="56"/>
      <c r="F52" s="51"/>
      <c r="J52" t="s">
        <v>1450</v>
      </c>
      <c r="K52" t="s">
        <v>2456</v>
      </c>
      <c r="L52" t="s">
        <v>2457</v>
      </c>
      <c r="N52">
        <v>150</v>
      </c>
      <c r="O52">
        <v>0.70177999999999996</v>
      </c>
    </row>
    <row r="53" spans="1:16" x14ac:dyDescent="0.25">
      <c r="J53" t="s">
        <v>2458</v>
      </c>
      <c r="K53" t="s">
        <v>2424</v>
      </c>
      <c r="L53" t="s">
        <v>1735</v>
      </c>
      <c r="N53">
        <v>15</v>
      </c>
      <c r="O53">
        <v>2.11</v>
      </c>
    </row>
    <row r="54" spans="1:16" x14ac:dyDescent="0.25">
      <c r="J54" t="s">
        <v>2458</v>
      </c>
      <c r="K54" t="s">
        <v>2308</v>
      </c>
      <c r="L54" t="s">
        <v>2459</v>
      </c>
      <c r="N54">
        <v>30</v>
      </c>
      <c r="O54">
        <v>0.32</v>
      </c>
    </row>
    <row r="55" spans="1:16" x14ac:dyDescent="0.25">
      <c r="A55" s="224" t="s">
        <v>2551</v>
      </c>
      <c r="B55" s="224"/>
      <c r="C55" s="224"/>
      <c r="D55" s="224"/>
      <c r="F55" s="15"/>
      <c r="J55" t="s">
        <v>1317</v>
      </c>
      <c r="K55" t="s">
        <v>2460</v>
      </c>
      <c r="L55" t="s">
        <v>2461</v>
      </c>
      <c r="N55">
        <v>1</v>
      </c>
      <c r="O55">
        <v>39</v>
      </c>
    </row>
    <row r="56" spans="1:16" x14ac:dyDescent="0.25">
      <c r="F56" s="23"/>
      <c r="J56" t="s">
        <v>1317</v>
      </c>
      <c r="K56" t="s">
        <v>2462</v>
      </c>
      <c r="L56" t="s">
        <v>2463</v>
      </c>
      <c r="N56">
        <v>2</v>
      </c>
      <c r="O56">
        <v>24.4</v>
      </c>
    </row>
    <row r="57" spans="1:16" x14ac:dyDescent="0.25">
      <c r="A57" t="s">
        <v>2552</v>
      </c>
      <c r="E57" s="15">
        <v>690</v>
      </c>
      <c r="F57" s="23"/>
      <c r="J57" t="s">
        <v>2464</v>
      </c>
      <c r="K57" t="s">
        <v>2465</v>
      </c>
      <c r="L57" t="s">
        <v>2466</v>
      </c>
      <c r="N57">
        <v>2</v>
      </c>
      <c r="O57">
        <v>45</v>
      </c>
    </row>
    <row r="58" spans="1:16" x14ac:dyDescent="0.25">
      <c r="A58" t="s">
        <v>162</v>
      </c>
      <c r="E58" s="147">
        <f>G58+G58*20/100</f>
        <v>922.20395999999994</v>
      </c>
      <c r="G58" s="74">
        <f>I31+'33'!I17</f>
        <v>768.50329999999997</v>
      </c>
      <c r="H58" s="126" t="s">
        <v>2553</v>
      </c>
      <c r="J58" t="s">
        <v>2467</v>
      </c>
      <c r="K58" t="s">
        <v>2468</v>
      </c>
      <c r="L58" t="s">
        <v>2469</v>
      </c>
      <c r="N58">
        <v>10</v>
      </c>
      <c r="O58">
        <v>2.7466400000000002</v>
      </c>
    </row>
    <row r="59" spans="1:16" x14ac:dyDescent="0.25">
      <c r="E59" s="23">
        <f>SUM(E57:E58)</f>
        <v>1612.2039599999998</v>
      </c>
      <c r="F59" s="23"/>
      <c r="J59" s="129" t="s">
        <v>2471</v>
      </c>
      <c r="K59" s="129" t="s">
        <v>2472</v>
      </c>
      <c r="L59" s="129" t="s">
        <v>2473</v>
      </c>
      <c r="M59" s="129"/>
      <c r="N59" s="182">
        <v>10</v>
      </c>
      <c r="O59" s="129">
        <v>0.72</v>
      </c>
      <c r="P59" s="129" t="s">
        <v>2474</v>
      </c>
    </row>
    <row r="60" spans="1:16" x14ac:dyDescent="0.25">
      <c r="J60" s="129" t="s">
        <v>2471</v>
      </c>
      <c r="K60" s="129" t="s">
        <v>2475</v>
      </c>
      <c r="L60" s="129" t="s">
        <v>878</v>
      </c>
      <c r="M60" s="129"/>
      <c r="N60" s="182">
        <v>5</v>
      </c>
      <c r="O60" s="129">
        <v>3.19</v>
      </c>
      <c r="P60" s="129" t="s">
        <v>2474</v>
      </c>
    </row>
    <row r="61" spans="1:16" x14ac:dyDescent="0.25">
      <c r="G61"/>
      <c r="J61" s="129" t="s">
        <v>2471</v>
      </c>
      <c r="K61" s="129" t="s">
        <v>1123</v>
      </c>
      <c r="L61" s="129" t="s">
        <v>911</v>
      </c>
      <c r="M61" s="129"/>
      <c r="N61" s="182">
        <v>20</v>
      </c>
      <c r="O61" s="129">
        <v>0.53859999999999997</v>
      </c>
      <c r="P61" s="129" t="s">
        <v>2474</v>
      </c>
    </row>
    <row r="62" spans="1:16" x14ac:dyDescent="0.25">
      <c r="J62" s="129" t="s">
        <v>2471</v>
      </c>
      <c r="K62" s="129" t="s">
        <v>2476</v>
      </c>
      <c r="L62" s="129" t="s">
        <v>2477</v>
      </c>
      <c r="M62" s="129"/>
      <c r="N62" s="182">
        <v>1</v>
      </c>
      <c r="O62" s="129">
        <v>10.65</v>
      </c>
      <c r="P62" s="129" t="s">
        <v>2474</v>
      </c>
    </row>
    <row r="63" spans="1:16" x14ac:dyDescent="0.25">
      <c r="A63" s="300" t="s">
        <v>2565</v>
      </c>
      <c r="B63" s="300"/>
      <c r="C63" s="300"/>
      <c r="J63" s="129" t="s">
        <v>2471</v>
      </c>
      <c r="K63" s="129" t="s">
        <v>2478</v>
      </c>
      <c r="L63" s="129" t="s">
        <v>2479</v>
      </c>
      <c r="M63" s="129"/>
      <c r="N63" s="182">
        <v>2</v>
      </c>
      <c r="O63" s="129">
        <v>2.2000000000000002</v>
      </c>
      <c r="P63" s="129" t="s">
        <v>2474</v>
      </c>
    </row>
    <row r="64" spans="1:16" x14ac:dyDescent="0.25">
      <c r="J64" s="129" t="s">
        <v>2471</v>
      </c>
      <c r="K64" s="129" t="s">
        <v>2368</v>
      </c>
      <c r="L64" s="129" t="s">
        <v>2369</v>
      </c>
      <c r="M64" s="129"/>
      <c r="N64" s="182">
        <v>4</v>
      </c>
      <c r="O64" s="129">
        <v>2.86</v>
      </c>
      <c r="P64" s="129" t="s">
        <v>2474</v>
      </c>
    </row>
    <row r="65" spans="1:16" x14ac:dyDescent="0.25">
      <c r="A65">
        <v>5</v>
      </c>
      <c r="B65" t="s">
        <v>965</v>
      </c>
      <c r="C65" t="s">
        <v>2525</v>
      </c>
      <c r="E65" t="s">
        <v>2526</v>
      </c>
      <c r="F65">
        <v>52.2</v>
      </c>
      <c r="J65" s="129" t="s">
        <v>2471</v>
      </c>
      <c r="K65" s="129" t="s">
        <v>2480</v>
      </c>
      <c r="L65" s="129" t="s">
        <v>2481</v>
      </c>
      <c r="M65" s="129"/>
      <c r="N65" s="182">
        <v>20</v>
      </c>
      <c r="O65" s="129">
        <v>1.38</v>
      </c>
      <c r="P65" s="129" t="s">
        <v>2474</v>
      </c>
    </row>
    <row r="66" spans="1:16" x14ac:dyDescent="0.25">
      <c r="J66" s="129" t="s">
        <v>2471</v>
      </c>
      <c r="K66" s="129" t="s">
        <v>2482</v>
      </c>
      <c r="L66" s="129" t="s">
        <v>2483</v>
      </c>
      <c r="M66" s="129"/>
      <c r="N66" s="182">
        <v>100</v>
      </c>
      <c r="O66" s="129">
        <v>0.47819</v>
      </c>
      <c r="P66" s="129" t="s">
        <v>2474</v>
      </c>
    </row>
    <row r="67" spans="1:16" x14ac:dyDescent="0.25">
      <c r="J67" t="s">
        <v>1255</v>
      </c>
      <c r="K67" t="s">
        <v>2484</v>
      </c>
      <c r="L67" t="s">
        <v>2485</v>
      </c>
      <c r="N67">
        <v>2</v>
      </c>
      <c r="O67">
        <v>1.93</v>
      </c>
      <c r="P67" t="s">
        <v>2486</v>
      </c>
    </row>
    <row r="68" spans="1:16" x14ac:dyDescent="0.25">
      <c r="A68" s="302" t="s">
        <v>2540</v>
      </c>
      <c r="J68" t="s">
        <v>1255</v>
      </c>
      <c r="K68" t="s">
        <v>2487</v>
      </c>
      <c r="L68" t="s">
        <v>2488</v>
      </c>
      <c r="N68">
        <v>1</v>
      </c>
      <c r="O68">
        <v>3.2</v>
      </c>
      <c r="P68" t="s">
        <v>2486</v>
      </c>
    </row>
    <row r="69" spans="1:16" x14ac:dyDescent="0.25">
      <c r="J69" t="s">
        <v>1255</v>
      </c>
      <c r="K69" t="s">
        <v>2489</v>
      </c>
      <c r="L69" t="s">
        <v>2490</v>
      </c>
      <c r="N69">
        <v>31</v>
      </c>
      <c r="O69">
        <v>0.86</v>
      </c>
      <c r="P69" t="s">
        <v>2486</v>
      </c>
    </row>
    <row r="70" spans="1:16" x14ac:dyDescent="0.25">
      <c r="J70" t="s">
        <v>1255</v>
      </c>
      <c r="K70" t="s">
        <v>1602</v>
      </c>
      <c r="L70" t="s">
        <v>2491</v>
      </c>
      <c r="N70">
        <v>2</v>
      </c>
      <c r="O70">
        <v>4.7699999999999996</v>
      </c>
      <c r="P70" t="s">
        <v>2486</v>
      </c>
    </row>
    <row r="71" spans="1:16" x14ac:dyDescent="0.25">
      <c r="J71" t="s">
        <v>1255</v>
      </c>
      <c r="K71" t="s">
        <v>1228</v>
      </c>
      <c r="L71" t="s">
        <v>2492</v>
      </c>
      <c r="N71">
        <v>3</v>
      </c>
      <c r="O71">
        <v>3.94</v>
      </c>
      <c r="P71" t="s">
        <v>2486</v>
      </c>
    </row>
    <row r="72" spans="1:16" x14ac:dyDescent="0.25">
      <c r="J72" t="s">
        <v>1255</v>
      </c>
      <c r="K72" t="s">
        <v>2493</v>
      </c>
      <c r="L72" t="s">
        <v>2494</v>
      </c>
      <c r="N72">
        <v>5</v>
      </c>
      <c r="O72">
        <v>9.59</v>
      </c>
      <c r="P72" t="s">
        <v>2486</v>
      </c>
    </row>
    <row r="73" spans="1:16" x14ac:dyDescent="0.25">
      <c r="A73" s="303" t="s">
        <v>2566</v>
      </c>
      <c r="J73" t="s">
        <v>1255</v>
      </c>
      <c r="K73" t="s">
        <v>2495</v>
      </c>
      <c r="L73" t="s">
        <v>2496</v>
      </c>
      <c r="N73">
        <v>3</v>
      </c>
      <c r="O73">
        <v>4.5999999999999996</v>
      </c>
      <c r="P73" t="s">
        <v>2486</v>
      </c>
    </row>
    <row r="74" spans="1:16" x14ac:dyDescent="0.25">
      <c r="J74" t="s">
        <v>1255</v>
      </c>
      <c r="K74" t="s">
        <v>2497</v>
      </c>
      <c r="L74" t="s">
        <v>2498</v>
      </c>
      <c r="N74">
        <v>2</v>
      </c>
      <c r="O74" t="s">
        <v>2499</v>
      </c>
      <c r="P74" t="s">
        <v>2486</v>
      </c>
    </row>
    <row r="75" spans="1:16" x14ac:dyDescent="0.25">
      <c r="J75" t="s">
        <v>1274</v>
      </c>
      <c r="K75" t="s">
        <v>2500</v>
      </c>
      <c r="L75" t="s">
        <v>2501</v>
      </c>
      <c r="N75">
        <v>2</v>
      </c>
      <c r="O75">
        <v>3.54</v>
      </c>
      <c r="P75" t="s">
        <v>2486</v>
      </c>
    </row>
    <row r="76" spans="1:16" x14ac:dyDescent="0.25">
      <c r="J76" t="s">
        <v>1274</v>
      </c>
      <c r="K76" t="s">
        <v>2502</v>
      </c>
      <c r="L76" t="s">
        <v>2503</v>
      </c>
      <c r="N76">
        <v>1</v>
      </c>
      <c r="O76">
        <v>2.4500000000000002</v>
      </c>
      <c r="P76" t="s">
        <v>2486</v>
      </c>
    </row>
    <row r="77" spans="1:16" x14ac:dyDescent="0.25">
      <c r="A77" s="304" t="s">
        <v>852</v>
      </c>
      <c r="J77" t="s">
        <v>1274</v>
      </c>
      <c r="K77" t="s">
        <v>2504</v>
      </c>
      <c r="L77" t="s">
        <v>2505</v>
      </c>
      <c r="N77">
        <v>1</v>
      </c>
      <c r="O77">
        <v>4.51</v>
      </c>
      <c r="P77" t="s">
        <v>2486</v>
      </c>
    </row>
    <row r="78" spans="1:16" x14ac:dyDescent="0.25">
      <c r="J78" t="s">
        <v>1305</v>
      </c>
      <c r="K78" t="s">
        <v>2506</v>
      </c>
      <c r="L78" t="s">
        <v>2507</v>
      </c>
      <c r="N78">
        <v>1</v>
      </c>
      <c r="O78">
        <v>96.28</v>
      </c>
      <c r="P78" t="s">
        <v>2486</v>
      </c>
    </row>
    <row r="79" spans="1:16" x14ac:dyDescent="0.25">
      <c r="J79" t="s">
        <v>2535</v>
      </c>
      <c r="K79" t="s">
        <v>2508</v>
      </c>
      <c r="L79" t="s">
        <v>2509</v>
      </c>
      <c r="N79">
        <v>20</v>
      </c>
      <c r="O79">
        <v>0.58650000000000002</v>
      </c>
      <c r="P79" t="s">
        <v>2510</v>
      </c>
    </row>
    <row r="80" spans="1:16" x14ac:dyDescent="0.25">
      <c r="J80" t="s">
        <v>126</v>
      </c>
      <c r="K80" t="s">
        <v>2511</v>
      </c>
      <c r="L80" t="s">
        <v>2512</v>
      </c>
      <c r="N80">
        <v>50</v>
      </c>
      <c r="O80">
        <v>0.08</v>
      </c>
      <c r="P80" t="s">
        <v>2510</v>
      </c>
    </row>
    <row r="81" spans="10:16" x14ac:dyDescent="0.25">
      <c r="J81" t="s">
        <v>2536</v>
      </c>
      <c r="K81" t="s">
        <v>2513</v>
      </c>
      <c r="L81" t="s">
        <v>2514</v>
      </c>
      <c r="N81">
        <v>2</v>
      </c>
      <c r="O81">
        <v>3.98156</v>
      </c>
      <c r="P81" t="s">
        <v>2510</v>
      </c>
    </row>
    <row r="82" spans="10:16" x14ac:dyDescent="0.25">
      <c r="J82" t="s">
        <v>2536</v>
      </c>
      <c r="K82" t="s">
        <v>2515</v>
      </c>
      <c r="L82" t="s">
        <v>2516</v>
      </c>
      <c r="N82">
        <v>2</v>
      </c>
      <c r="O82">
        <v>2.5030299999999999</v>
      </c>
      <c r="P82" t="s">
        <v>2510</v>
      </c>
    </row>
    <row r="83" spans="10:16" x14ac:dyDescent="0.25">
      <c r="J83" t="s">
        <v>2536</v>
      </c>
      <c r="K83" t="s">
        <v>2517</v>
      </c>
      <c r="L83" t="s">
        <v>2518</v>
      </c>
      <c r="N83">
        <v>1</v>
      </c>
      <c r="O83">
        <v>1.51346</v>
      </c>
      <c r="P83" t="s">
        <v>2510</v>
      </c>
    </row>
    <row r="84" spans="10:16" x14ac:dyDescent="0.25">
      <c r="J84" t="s">
        <v>2536</v>
      </c>
      <c r="K84" t="s">
        <v>2519</v>
      </c>
      <c r="L84" t="s">
        <v>2520</v>
      </c>
      <c r="N84">
        <v>1</v>
      </c>
      <c r="O84">
        <v>1.3854</v>
      </c>
      <c r="P84" t="s">
        <v>2510</v>
      </c>
    </row>
    <row r="85" spans="10:16" x14ac:dyDescent="0.25">
      <c r="J85" t="s">
        <v>2464</v>
      </c>
      <c r="K85" t="s">
        <v>2521</v>
      </c>
      <c r="L85" t="s">
        <v>2522</v>
      </c>
      <c r="N85">
        <v>1</v>
      </c>
      <c r="O85">
        <v>15.6</v>
      </c>
      <c r="P85" t="s">
        <v>2510</v>
      </c>
    </row>
    <row r="86" spans="10:16" x14ac:dyDescent="0.25">
      <c r="J86" t="s">
        <v>2190</v>
      </c>
      <c r="K86" t="s">
        <v>2523</v>
      </c>
      <c r="L86" t="s">
        <v>2524</v>
      </c>
      <c r="N86">
        <v>3</v>
      </c>
      <c r="O86">
        <v>85</v>
      </c>
      <c r="P86" t="s">
        <v>2486</v>
      </c>
    </row>
    <row r="87" spans="10:16" x14ac:dyDescent="0.25">
      <c r="J87" t="s">
        <v>2190</v>
      </c>
      <c r="K87" t="s">
        <v>2523</v>
      </c>
      <c r="L87" t="s">
        <v>2524</v>
      </c>
      <c r="N87">
        <v>1</v>
      </c>
      <c r="O87">
        <v>85</v>
      </c>
      <c r="P87" t="s">
        <v>2486</v>
      </c>
    </row>
    <row r="90" spans="10:16" x14ac:dyDescent="0.25">
      <c r="J90" t="s">
        <v>2537</v>
      </c>
      <c r="K90" t="s">
        <v>2527</v>
      </c>
      <c r="L90" t="s">
        <v>2528</v>
      </c>
      <c r="N90">
        <v>2</v>
      </c>
      <c r="O90">
        <v>2.1</v>
      </c>
      <c r="P90" t="s">
        <v>2510</v>
      </c>
    </row>
    <row r="91" spans="10:16" x14ac:dyDescent="0.25">
      <c r="J91" t="s">
        <v>2538</v>
      </c>
      <c r="K91" t="s">
        <v>2529</v>
      </c>
      <c r="L91" t="s">
        <v>2530</v>
      </c>
      <c r="N91">
        <v>4</v>
      </c>
      <c r="O91">
        <v>0.82550000000000001</v>
      </c>
      <c r="P91" t="s">
        <v>2510</v>
      </c>
    </row>
    <row r="92" spans="10:16" x14ac:dyDescent="0.25">
      <c r="J92" t="s">
        <v>2539</v>
      </c>
      <c r="K92" t="s">
        <v>2531</v>
      </c>
      <c r="L92" t="s">
        <v>2532</v>
      </c>
      <c r="N92">
        <v>1</v>
      </c>
      <c r="O92">
        <v>6.1425000000000001</v>
      </c>
      <c r="P92" t="s">
        <v>2486</v>
      </c>
    </row>
    <row r="93" spans="10:16" x14ac:dyDescent="0.25">
      <c r="J93" t="s">
        <v>2539</v>
      </c>
      <c r="K93" t="s">
        <v>2533</v>
      </c>
      <c r="L93" t="s">
        <v>2534</v>
      </c>
      <c r="N93">
        <v>1</v>
      </c>
      <c r="O93">
        <v>27</v>
      </c>
      <c r="P93" t="s">
        <v>2486</v>
      </c>
    </row>
  </sheetData>
  <mergeCells count="8">
    <mergeCell ref="A10:E10"/>
    <mergeCell ref="A11:E11"/>
    <mergeCell ref="A2:E2"/>
    <mergeCell ref="A3:E3"/>
    <mergeCell ref="A4:E4"/>
    <mergeCell ref="A5:E5"/>
    <mergeCell ref="A8:E8"/>
    <mergeCell ref="A9:E9"/>
  </mergeCells>
  <printOptions gridLines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FCFEFC-523E-4D90-839A-A0FDD44F26F4}">
  <sheetPr>
    <pageSetUpPr fitToPage="1"/>
  </sheetPr>
  <dimension ref="A1:I108"/>
  <sheetViews>
    <sheetView topLeftCell="A82" zoomScale="90" zoomScaleNormal="90" workbookViewId="0">
      <selection activeCell="G108" sqref="G108"/>
    </sheetView>
  </sheetViews>
  <sheetFormatPr defaultRowHeight="15" x14ac:dyDescent="0.25"/>
  <cols>
    <col min="1" max="1" width="5.5703125" customWidth="1"/>
    <col min="2" max="2" width="4.140625" customWidth="1"/>
    <col min="3" max="3" width="9.85546875" customWidth="1"/>
    <col min="4" max="4" width="8.7109375" customWidth="1"/>
    <col min="5" max="5" width="35.7109375" customWidth="1"/>
    <col min="6" max="6" width="38.85546875" customWidth="1"/>
    <col min="7" max="7" width="9.140625" style="15"/>
    <col min="8" max="8" width="12.42578125" style="15" customWidth="1"/>
    <col min="9" max="9" width="11.5703125" bestFit="1" customWidth="1"/>
  </cols>
  <sheetData>
    <row r="1" spans="1:8" x14ac:dyDescent="0.25">
      <c r="A1" s="25"/>
      <c r="B1" s="25"/>
      <c r="C1" s="25"/>
      <c r="D1" s="25"/>
      <c r="E1" s="25"/>
    </row>
    <row r="2" spans="1:8" x14ac:dyDescent="0.25">
      <c r="A2" s="368" t="s">
        <v>59</v>
      </c>
      <c r="B2" s="369"/>
      <c r="C2" s="369"/>
      <c r="D2" s="369"/>
      <c r="E2" s="370"/>
      <c r="F2" s="27" t="s">
        <v>60</v>
      </c>
    </row>
    <row r="3" spans="1:8" x14ac:dyDescent="0.25">
      <c r="A3" s="371" t="s">
        <v>61</v>
      </c>
      <c r="B3" s="372"/>
      <c r="C3" s="372"/>
      <c r="D3" s="372"/>
      <c r="E3" s="373"/>
      <c r="F3" s="28" t="s">
        <v>1597</v>
      </c>
    </row>
    <row r="4" spans="1:8" x14ac:dyDescent="0.25">
      <c r="A4" s="371" t="s">
        <v>63</v>
      </c>
      <c r="B4" s="372"/>
      <c r="C4" s="372"/>
      <c r="D4" s="372"/>
      <c r="E4" s="373"/>
      <c r="F4" s="29"/>
    </row>
    <row r="5" spans="1:8" x14ac:dyDescent="0.25">
      <c r="A5" s="371" t="s">
        <v>64</v>
      </c>
      <c r="B5" s="372"/>
      <c r="C5" s="372"/>
      <c r="D5" s="372"/>
      <c r="E5" s="373"/>
      <c r="F5" s="30" t="s">
        <v>65</v>
      </c>
    </row>
    <row r="6" spans="1:8" x14ac:dyDescent="0.25">
      <c r="A6" s="210"/>
      <c r="B6" s="210"/>
      <c r="C6" s="210"/>
      <c r="D6" s="210"/>
      <c r="E6" s="210"/>
      <c r="F6" s="32"/>
    </row>
    <row r="7" spans="1:8" x14ac:dyDescent="0.25">
      <c r="A7" s="32" t="s">
        <v>66</v>
      </c>
      <c r="B7" s="25"/>
      <c r="C7" s="25"/>
      <c r="D7" s="25"/>
      <c r="E7" s="25"/>
      <c r="F7" s="33" t="s">
        <v>23</v>
      </c>
    </row>
    <row r="8" spans="1:8" x14ac:dyDescent="0.25">
      <c r="A8" s="374"/>
      <c r="B8" s="375"/>
      <c r="C8" s="375"/>
      <c r="D8" s="375"/>
      <c r="E8" s="376"/>
      <c r="F8" s="34"/>
    </row>
    <row r="9" spans="1:8" x14ac:dyDescent="0.25">
      <c r="A9" s="377" t="s">
        <v>1586</v>
      </c>
      <c r="B9" s="378"/>
      <c r="C9" s="378"/>
      <c r="D9" s="378"/>
      <c r="E9" s="379"/>
      <c r="F9" s="35" t="s">
        <v>24</v>
      </c>
    </row>
    <row r="10" spans="1:8" x14ac:dyDescent="0.25">
      <c r="A10" s="362" t="s">
        <v>1587</v>
      </c>
      <c r="B10" s="363"/>
      <c r="C10" s="363"/>
      <c r="D10" s="363"/>
      <c r="E10" s="364"/>
      <c r="F10" s="35"/>
    </row>
    <row r="11" spans="1:8" x14ac:dyDescent="0.25">
      <c r="A11" s="365" t="s">
        <v>1588</v>
      </c>
      <c r="B11" s="366"/>
      <c r="C11" s="366"/>
      <c r="D11" s="366"/>
      <c r="E11" s="367"/>
      <c r="F11" s="36"/>
    </row>
    <row r="12" spans="1:8" x14ac:dyDescent="0.25">
      <c r="A12" s="37"/>
      <c r="B12" s="38"/>
      <c r="C12" s="38"/>
      <c r="D12" s="38"/>
      <c r="E12" s="38"/>
      <c r="F12" s="39"/>
    </row>
    <row r="13" spans="1:8" x14ac:dyDescent="0.25">
      <c r="A13" s="67" t="s">
        <v>8</v>
      </c>
      <c r="B13" s="67" t="s">
        <v>9</v>
      </c>
      <c r="C13" s="67" t="s">
        <v>70</v>
      </c>
      <c r="D13" s="67" t="s">
        <v>11</v>
      </c>
      <c r="E13" s="68" t="s">
        <v>12</v>
      </c>
      <c r="F13" s="69" t="s">
        <v>19</v>
      </c>
      <c r="H13" s="132">
        <v>0.2</v>
      </c>
    </row>
    <row r="14" spans="1:8" x14ac:dyDescent="0.25">
      <c r="A14" s="10">
        <v>20</v>
      </c>
      <c r="B14" s="46" t="s">
        <v>13</v>
      </c>
      <c r="C14" s="10" t="s">
        <v>1226</v>
      </c>
      <c r="D14" s="10"/>
      <c r="E14" s="10" t="s">
        <v>1598</v>
      </c>
      <c r="F14" s="134">
        <f>H14+H14*$H$13</f>
        <v>19.68</v>
      </c>
      <c r="G14" s="15">
        <v>0.82</v>
      </c>
      <c r="H14" s="15">
        <f>G14*A14</f>
        <v>16.399999999999999</v>
      </c>
    </row>
    <row r="15" spans="1:8" x14ac:dyDescent="0.25">
      <c r="A15" s="10">
        <v>30</v>
      </c>
      <c r="B15" s="10" t="s">
        <v>13</v>
      </c>
      <c r="C15" s="10" t="s">
        <v>1243</v>
      </c>
      <c r="D15" s="10"/>
      <c r="E15" s="10" t="s">
        <v>1599</v>
      </c>
      <c r="F15" s="134">
        <f t="shared" ref="F15:F59" si="0">H15+H15*$H$13</f>
        <v>25.434000000000001</v>
      </c>
      <c r="G15" s="15">
        <v>0.70650000000000002</v>
      </c>
      <c r="H15" s="15">
        <f t="shared" ref="H15:H59" si="1">G15*A15</f>
        <v>21.195</v>
      </c>
    </row>
    <row r="16" spans="1:8" x14ac:dyDescent="0.25">
      <c r="A16" s="10">
        <v>1</v>
      </c>
      <c r="B16" s="10" t="s">
        <v>13</v>
      </c>
      <c r="C16" s="10" t="s">
        <v>1662</v>
      </c>
      <c r="D16" s="10"/>
      <c r="E16" s="10" t="s">
        <v>1663</v>
      </c>
      <c r="F16" s="134">
        <f t="shared" si="0"/>
        <v>75.756</v>
      </c>
      <c r="G16" s="15">
        <v>63.13</v>
      </c>
      <c r="H16" s="15">
        <f t="shared" si="1"/>
        <v>63.13</v>
      </c>
    </row>
    <row r="17" spans="1:8" s="44" customFormat="1" x14ac:dyDescent="0.25">
      <c r="A17" s="10">
        <v>4</v>
      </c>
      <c r="B17" s="10" t="s">
        <v>13</v>
      </c>
      <c r="C17" s="10" t="s">
        <v>1600</v>
      </c>
      <c r="D17" s="43"/>
      <c r="E17" s="10" t="s">
        <v>1601</v>
      </c>
      <c r="F17" s="134">
        <f t="shared" si="0"/>
        <v>20.112000000000002</v>
      </c>
      <c r="G17" s="15">
        <v>4.1900000000000004</v>
      </c>
      <c r="H17" s="15">
        <f t="shared" si="1"/>
        <v>16.760000000000002</v>
      </c>
    </row>
    <row r="18" spans="1:8" s="44" customFormat="1" x14ac:dyDescent="0.25">
      <c r="A18" s="10">
        <v>5</v>
      </c>
      <c r="B18" s="10" t="s">
        <v>13</v>
      </c>
      <c r="C18" s="10" t="s">
        <v>1602</v>
      </c>
      <c r="D18" s="43"/>
      <c r="E18" s="10" t="s">
        <v>1231</v>
      </c>
      <c r="F18" s="134">
        <f t="shared" si="0"/>
        <v>27.6</v>
      </c>
      <c r="G18" s="15">
        <v>4.5999999999999996</v>
      </c>
      <c r="H18" s="15">
        <f t="shared" si="1"/>
        <v>23</v>
      </c>
    </row>
    <row r="19" spans="1:8" s="44" customFormat="1" x14ac:dyDescent="0.25">
      <c r="A19" s="10">
        <v>3</v>
      </c>
      <c r="B19" s="10" t="s">
        <v>13</v>
      </c>
      <c r="C19" s="10" t="s">
        <v>1603</v>
      </c>
      <c r="D19" s="43"/>
      <c r="E19" s="10" t="s">
        <v>1604</v>
      </c>
      <c r="F19" s="134">
        <f t="shared" si="0"/>
        <v>13.679999999999998</v>
      </c>
      <c r="G19" s="15">
        <v>3.8</v>
      </c>
      <c r="H19" s="15">
        <f t="shared" si="1"/>
        <v>11.399999999999999</v>
      </c>
    </row>
    <row r="20" spans="1:8" s="44" customFormat="1" x14ac:dyDescent="0.25">
      <c r="A20" s="10">
        <v>11</v>
      </c>
      <c r="B20" s="10" t="s">
        <v>13</v>
      </c>
      <c r="C20" s="10" t="s">
        <v>1234</v>
      </c>
      <c r="D20" s="43"/>
      <c r="E20" s="10" t="s">
        <v>1605</v>
      </c>
      <c r="F20" s="134">
        <f t="shared" si="0"/>
        <v>58.608000000000004</v>
      </c>
      <c r="G20" s="15">
        <v>4.4400000000000004</v>
      </c>
      <c r="H20" s="15">
        <f t="shared" si="1"/>
        <v>48.84</v>
      </c>
    </row>
    <row r="21" spans="1:8" s="44" customFormat="1" x14ac:dyDescent="0.25">
      <c r="A21" s="10">
        <v>3</v>
      </c>
      <c r="B21" s="10" t="s">
        <v>13</v>
      </c>
      <c r="C21" s="10" t="s">
        <v>1232</v>
      </c>
      <c r="D21" s="43"/>
      <c r="E21" s="10" t="s">
        <v>1606</v>
      </c>
      <c r="F21" s="134">
        <f t="shared" si="0"/>
        <v>11.772</v>
      </c>
      <c r="G21" s="15">
        <v>3.27</v>
      </c>
      <c r="H21" s="15">
        <f t="shared" si="1"/>
        <v>9.81</v>
      </c>
    </row>
    <row r="22" spans="1:8" s="44" customFormat="1" x14ac:dyDescent="0.25">
      <c r="A22" s="10">
        <v>2</v>
      </c>
      <c r="B22" s="10" t="s">
        <v>13</v>
      </c>
      <c r="C22" s="10" t="s">
        <v>1236</v>
      </c>
      <c r="D22" s="43"/>
      <c r="E22" s="10" t="s">
        <v>1607</v>
      </c>
      <c r="F22" s="134">
        <f t="shared" si="0"/>
        <v>22.152000000000001</v>
      </c>
      <c r="G22" s="15">
        <v>9.23</v>
      </c>
      <c r="H22" s="15">
        <f t="shared" si="1"/>
        <v>18.46</v>
      </c>
    </row>
    <row r="23" spans="1:8" s="44" customFormat="1" x14ac:dyDescent="0.25">
      <c r="A23" s="10">
        <v>1</v>
      </c>
      <c r="B23" s="10" t="s">
        <v>13</v>
      </c>
      <c r="C23" s="10" t="s">
        <v>1608</v>
      </c>
      <c r="D23" s="43"/>
      <c r="E23" s="10" t="s">
        <v>1609</v>
      </c>
      <c r="F23" s="134">
        <f t="shared" si="0"/>
        <v>8.1600000000000006E-2</v>
      </c>
      <c r="G23" s="15">
        <v>6.8000000000000005E-2</v>
      </c>
      <c r="H23" s="15">
        <f t="shared" si="1"/>
        <v>6.8000000000000005E-2</v>
      </c>
    </row>
    <row r="24" spans="1:8" s="44" customFormat="1" x14ac:dyDescent="0.25">
      <c r="A24" s="10">
        <v>1</v>
      </c>
      <c r="B24" s="10" t="s">
        <v>13</v>
      </c>
      <c r="C24" s="10" t="s">
        <v>1610</v>
      </c>
      <c r="D24" s="43"/>
      <c r="E24" s="10" t="s">
        <v>1611</v>
      </c>
      <c r="F24" s="134">
        <f t="shared" si="0"/>
        <v>5.5811999999999999</v>
      </c>
      <c r="G24" s="15">
        <v>4.6509999999999998</v>
      </c>
      <c r="H24" s="15">
        <f t="shared" si="1"/>
        <v>4.6509999999999998</v>
      </c>
    </row>
    <row r="25" spans="1:8" x14ac:dyDescent="0.25">
      <c r="A25" s="10">
        <v>1</v>
      </c>
      <c r="B25" s="10" t="s">
        <v>13</v>
      </c>
      <c r="C25" s="10" t="s">
        <v>1612</v>
      </c>
      <c r="D25" s="10"/>
      <c r="E25" s="10" t="s">
        <v>1613</v>
      </c>
      <c r="F25" s="134">
        <f t="shared" si="0"/>
        <v>4.9200000000000001E-2</v>
      </c>
      <c r="G25" s="15">
        <v>4.1000000000000002E-2</v>
      </c>
      <c r="H25" s="15">
        <f t="shared" si="1"/>
        <v>4.1000000000000002E-2</v>
      </c>
    </row>
    <row r="26" spans="1:8" x14ac:dyDescent="0.25">
      <c r="A26" s="10">
        <v>1</v>
      </c>
      <c r="B26" s="10" t="s">
        <v>13</v>
      </c>
      <c r="C26" s="10" t="s">
        <v>1614</v>
      </c>
      <c r="D26" s="10"/>
      <c r="E26" s="10" t="s">
        <v>1615</v>
      </c>
      <c r="F26" s="134">
        <f t="shared" si="0"/>
        <v>30.131999999999998</v>
      </c>
      <c r="G26" s="15">
        <v>25.11</v>
      </c>
      <c r="H26" s="15">
        <f t="shared" si="1"/>
        <v>25.11</v>
      </c>
    </row>
    <row r="27" spans="1:8" s="44" customFormat="1" x14ac:dyDescent="0.25">
      <c r="A27" s="10">
        <v>1</v>
      </c>
      <c r="B27" s="43" t="s">
        <v>13</v>
      </c>
      <c r="C27" s="10" t="s">
        <v>1616</v>
      </c>
      <c r="D27" s="43"/>
      <c r="E27" s="10" t="s">
        <v>1654</v>
      </c>
      <c r="F27" s="134">
        <f t="shared" si="0"/>
        <v>15.527999999999999</v>
      </c>
      <c r="G27" s="15">
        <v>12.94</v>
      </c>
      <c r="H27" s="15">
        <f t="shared" si="1"/>
        <v>12.94</v>
      </c>
    </row>
    <row r="28" spans="1:8" s="44" customFormat="1" x14ac:dyDescent="0.25">
      <c r="A28" s="10">
        <v>1</v>
      </c>
      <c r="B28" s="43" t="s">
        <v>13</v>
      </c>
      <c r="C28" s="10"/>
      <c r="D28" s="43"/>
      <c r="E28" s="10" t="s">
        <v>1650</v>
      </c>
      <c r="F28" s="134">
        <f t="shared" si="0"/>
        <v>1.2</v>
      </c>
      <c r="G28" s="15">
        <v>1</v>
      </c>
      <c r="H28" s="15">
        <f t="shared" si="1"/>
        <v>1</v>
      </c>
    </row>
    <row r="29" spans="1:8" s="44" customFormat="1" x14ac:dyDescent="0.25">
      <c r="A29" s="10">
        <v>7</v>
      </c>
      <c r="B29" s="43" t="s">
        <v>77</v>
      </c>
      <c r="C29" s="10"/>
      <c r="D29" s="43"/>
      <c r="E29" s="10" t="s">
        <v>1651</v>
      </c>
      <c r="F29" s="134">
        <f t="shared" si="0"/>
        <v>16.8</v>
      </c>
      <c r="G29" s="15">
        <v>2</v>
      </c>
      <c r="H29" s="15">
        <f t="shared" si="1"/>
        <v>14</v>
      </c>
    </row>
    <row r="30" spans="1:8" s="44" customFormat="1" x14ac:dyDescent="0.25">
      <c r="A30" s="10">
        <v>1</v>
      </c>
      <c r="B30" s="43" t="s">
        <v>13</v>
      </c>
      <c r="C30" s="10"/>
      <c r="D30" s="43"/>
      <c r="E30" s="10" t="s">
        <v>1652</v>
      </c>
      <c r="F30" s="134">
        <f t="shared" si="0"/>
        <v>7.2</v>
      </c>
      <c r="G30" s="15">
        <v>6</v>
      </c>
      <c r="H30" s="15">
        <f t="shared" si="1"/>
        <v>6</v>
      </c>
    </row>
    <row r="31" spans="1:8" s="44" customFormat="1" x14ac:dyDescent="0.25">
      <c r="A31" s="10">
        <v>1</v>
      </c>
      <c r="B31" s="43" t="s">
        <v>13</v>
      </c>
      <c r="C31" s="10" t="s">
        <v>316</v>
      </c>
      <c r="D31" s="43"/>
      <c r="E31" s="10" t="s">
        <v>1653</v>
      </c>
      <c r="F31" s="134">
        <f t="shared" si="0"/>
        <v>1.8</v>
      </c>
      <c r="G31" s="15">
        <v>1.5</v>
      </c>
      <c r="H31" s="15">
        <f t="shared" si="1"/>
        <v>1.5</v>
      </c>
    </row>
    <row r="32" spans="1:8" s="44" customFormat="1" x14ac:dyDescent="0.25">
      <c r="A32" s="10">
        <v>2</v>
      </c>
      <c r="B32" s="43" t="s">
        <v>13</v>
      </c>
      <c r="C32" s="10" t="s">
        <v>1617</v>
      </c>
      <c r="D32" s="43"/>
      <c r="E32" s="10" t="s">
        <v>1618</v>
      </c>
      <c r="F32" s="134">
        <f t="shared" si="0"/>
        <v>4.968</v>
      </c>
      <c r="G32" s="15">
        <v>2.0699999999999998</v>
      </c>
      <c r="H32" s="15">
        <f t="shared" si="1"/>
        <v>4.1399999999999997</v>
      </c>
    </row>
    <row r="33" spans="1:8" s="44" customFormat="1" x14ac:dyDescent="0.25">
      <c r="A33" s="73">
        <v>6</v>
      </c>
      <c r="B33" s="43" t="s">
        <v>13</v>
      </c>
      <c r="C33" s="10" t="s">
        <v>1619</v>
      </c>
      <c r="D33" s="43"/>
      <c r="E33" s="10" t="s">
        <v>1620</v>
      </c>
      <c r="F33" s="134">
        <f t="shared" si="0"/>
        <v>57.6</v>
      </c>
      <c r="G33" s="15">
        <v>8</v>
      </c>
      <c r="H33" s="15">
        <f t="shared" si="1"/>
        <v>48</v>
      </c>
    </row>
    <row r="34" spans="1:8" s="44" customFormat="1" x14ac:dyDescent="0.25">
      <c r="A34" s="10">
        <v>2</v>
      </c>
      <c r="B34" s="43" t="s">
        <v>13</v>
      </c>
      <c r="C34" s="10" t="s">
        <v>1409</v>
      </c>
      <c r="D34" s="10">
        <v>19210</v>
      </c>
      <c r="E34" s="10" t="s">
        <v>1621</v>
      </c>
      <c r="F34" s="134">
        <f t="shared" si="0"/>
        <v>22.965119999999999</v>
      </c>
      <c r="G34" s="15">
        <v>9.5687999999999995</v>
      </c>
      <c r="H34" s="15">
        <f t="shared" si="1"/>
        <v>19.137599999999999</v>
      </c>
    </row>
    <row r="35" spans="1:8" s="44" customFormat="1" x14ac:dyDescent="0.25">
      <c r="A35" s="10">
        <v>1</v>
      </c>
      <c r="B35" s="43" t="s">
        <v>13</v>
      </c>
      <c r="C35" s="10" t="s">
        <v>1409</v>
      </c>
      <c r="D35" s="10">
        <v>19015</v>
      </c>
      <c r="E35" s="10" t="s">
        <v>1622</v>
      </c>
      <c r="F35" s="134">
        <f t="shared" si="0"/>
        <v>8.5406399999999998</v>
      </c>
      <c r="G35" s="15">
        <v>7.1172000000000004</v>
      </c>
      <c r="H35" s="15">
        <f t="shared" si="1"/>
        <v>7.1172000000000004</v>
      </c>
    </row>
    <row r="36" spans="1:8" s="44" customFormat="1" x14ac:dyDescent="0.25">
      <c r="A36" s="10">
        <v>14</v>
      </c>
      <c r="B36" s="43" t="s">
        <v>13</v>
      </c>
      <c r="C36" s="10" t="s">
        <v>1409</v>
      </c>
      <c r="D36" s="10">
        <v>19613</v>
      </c>
      <c r="E36" s="10" t="s">
        <v>1623</v>
      </c>
      <c r="F36" s="134">
        <f t="shared" si="0"/>
        <v>14.333759999999998</v>
      </c>
      <c r="G36" s="15">
        <v>0.85319999999999996</v>
      </c>
      <c r="H36" s="15">
        <f t="shared" si="1"/>
        <v>11.944799999999999</v>
      </c>
    </row>
    <row r="37" spans="1:8" s="44" customFormat="1" x14ac:dyDescent="0.25">
      <c r="A37" s="10">
        <v>2</v>
      </c>
      <c r="B37" s="43" t="s">
        <v>13</v>
      </c>
      <c r="C37" s="10" t="s">
        <v>1409</v>
      </c>
      <c r="D37" s="10" t="s">
        <v>1624</v>
      </c>
      <c r="E37" s="10" t="s">
        <v>1625</v>
      </c>
      <c r="F37" s="134">
        <f t="shared" si="0"/>
        <v>9.4478399999999993</v>
      </c>
      <c r="G37" s="15">
        <v>3.9365999999999999</v>
      </c>
      <c r="H37" s="15">
        <f t="shared" si="1"/>
        <v>7.8731999999999998</v>
      </c>
    </row>
    <row r="38" spans="1:8" s="44" customFormat="1" x14ac:dyDescent="0.25">
      <c r="A38" s="10">
        <v>2</v>
      </c>
      <c r="B38" s="43" t="s">
        <v>13</v>
      </c>
      <c r="C38" s="10" t="s">
        <v>1409</v>
      </c>
      <c r="D38" s="10" t="s">
        <v>1626</v>
      </c>
      <c r="E38" s="10" t="s">
        <v>1627</v>
      </c>
      <c r="F38" s="134">
        <f t="shared" si="0"/>
        <v>11.430720000000001</v>
      </c>
      <c r="G38" s="15">
        <v>4.7628000000000004</v>
      </c>
      <c r="H38" s="15">
        <f t="shared" si="1"/>
        <v>9.5256000000000007</v>
      </c>
    </row>
    <row r="39" spans="1:8" s="44" customFormat="1" x14ac:dyDescent="0.25">
      <c r="A39" s="10">
        <v>7</v>
      </c>
      <c r="B39" s="43" t="s">
        <v>13</v>
      </c>
      <c r="C39" s="10" t="s">
        <v>1409</v>
      </c>
      <c r="D39" s="10" t="s">
        <v>1628</v>
      </c>
      <c r="E39" s="10" t="s">
        <v>1629</v>
      </c>
      <c r="F39" s="134">
        <f t="shared" si="0"/>
        <v>38.60136</v>
      </c>
      <c r="G39" s="15">
        <v>4.5953999999999997</v>
      </c>
      <c r="H39" s="15">
        <f t="shared" si="1"/>
        <v>32.1678</v>
      </c>
    </row>
    <row r="40" spans="1:8" s="44" customFormat="1" x14ac:dyDescent="0.25">
      <c r="A40" s="10">
        <v>2</v>
      </c>
      <c r="B40" s="43" t="s">
        <v>13</v>
      </c>
      <c r="C40" s="10" t="s">
        <v>1409</v>
      </c>
      <c r="D40" s="10" t="s">
        <v>1630</v>
      </c>
      <c r="E40" s="10" t="s">
        <v>1631</v>
      </c>
      <c r="F40" s="134">
        <f t="shared" si="0"/>
        <v>22.965119999999999</v>
      </c>
      <c r="G40" s="15">
        <v>9.5687999999999995</v>
      </c>
      <c r="H40" s="15">
        <f t="shared" si="1"/>
        <v>19.137599999999999</v>
      </c>
    </row>
    <row r="41" spans="1:8" s="44" customFormat="1" x14ac:dyDescent="0.25">
      <c r="A41" s="10">
        <v>12</v>
      </c>
      <c r="B41" s="43" t="s">
        <v>13</v>
      </c>
      <c r="C41" s="10" t="s">
        <v>1409</v>
      </c>
      <c r="D41" s="10" t="s">
        <v>1632</v>
      </c>
      <c r="E41" s="10" t="s">
        <v>1633</v>
      </c>
      <c r="F41" s="134">
        <f t="shared" si="0"/>
        <v>10.540368000000001</v>
      </c>
      <c r="G41" s="15">
        <v>0.73197000000000001</v>
      </c>
      <c r="H41" s="15">
        <f t="shared" si="1"/>
        <v>8.7836400000000001</v>
      </c>
    </row>
    <row r="42" spans="1:8" s="44" customFormat="1" x14ac:dyDescent="0.25">
      <c r="A42" s="10">
        <v>2</v>
      </c>
      <c r="B42" s="43" t="s">
        <v>13</v>
      </c>
      <c r="C42" s="10" t="s">
        <v>1409</v>
      </c>
      <c r="D42" s="10" t="s">
        <v>1634</v>
      </c>
      <c r="E42" s="10" t="s">
        <v>1635</v>
      </c>
      <c r="F42" s="134">
        <f t="shared" si="0"/>
        <v>9.7329599999999985</v>
      </c>
      <c r="G42" s="15">
        <v>4.0553999999999997</v>
      </c>
      <c r="H42" s="15">
        <f t="shared" si="1"/>
        <v>8.1107999999999993</v>
      </c>
    </row>
    <row r="43" spans="1:8" s="44" customFormat="1" x14ac:dyDescent="0.25">
      <c r="A43" s="10">
        <v>2</v>
      </c>
      <c r="B43" s="43" t="s">
        <v>13</v>
      </c>
      <c r="C43" s="10" t="s">
        <v>1409</v>
      </c>
      <c r="D43" s="10" t="s">
        <v>1636</v>
      </c>
      <c r="E43" s="10" t="s">
        <v>1637</v>
      </c>
      <c r="F43" s="134">
        <f t="shared" si="0"/>
        <v>2.5920000000000001</v>
      </c>
      <c r="G43" s="15">
        <v>1.08</v>
      </c>
      <c r="H43" s="15">
        <f t="shared" si="1"/>
        <v>2.16</v>
      </c>
    </row>
    <row r="44" spans="1:8" s="44" customFormat="1" x14ac:dyDescent="0.25">
      <c r="A44" s="10">
        <v>1</v>
      </c>
      <c r="B44" s="43" t="s">
        <v>13</v>
      </c>
      <c r="C44" s="10" t="s">
        <v>1409</v>
      </c>
      <c r="D44" s="10" t="s">
        <v>1638</v>
      </c>
      <c r="E44" s="10" t="s">
        <v>1639</v>
      </c>
      <c r="F44" s="134">
        <f t="shared" si="0"/>
        <v>9.8884799999999995</v>
      </c>
      <c r="G44" s="15">
        <v>8.2403999999999993</v>
      </c>
      <c r="H44" s="15">
        <f t="shared" si="1"/>
        <v>8.2403999999999993</v>
      </c>
    </row>
    <row r="45" spans="1:8" s="44" customFormat="1" x14ac:dyDescent="0.25">
      <c r="A45" s="10">
        <v>2</v>
      </c>
      <c r="B45" s="43" t="s">
        <v>13</v>
      </c>
      <c r="C45" s="10" t="s">
        <v>1409</v>
      </c>
      <c r="D45" s="10" t="s">
        <v>1640</v>
      </c>
      <c r="E45" s="10" t="s">
        <v>1656</v>
      </c>
      <c r="F45" s="134">
        <f t="shared" si="0"/>
        <v>10.32</v>
      </c>
      <c r="G45" s="15">
        <v>4.3</v>
      </c>
      <c r="H45" s="15">
        <f t="shared" si="1"/>
        <v>8.6</v>
      </c>
    </row>
    <row r="46" spans="1:8" s="44" customFormat="1" x14ac:dyDescent="0.25">
      <c r="A46" s="10">
        <v>1</v>
      </c>
      <c r="B46" s="43" t="s">
        <v>13</v>
      </c>
      <c r="C46" s="10" t="s">
        <v>1409</v>
      </c>
      <c r="D46" s="10" t="s">
        <v>1640</v>
      </c>
      <c r="E46" s="10" t="s">
        <v>1655</v>
      </c>
      <c r="F46" s="134">
        <f t="shared" si="0"/>
        <v>6.96</v>
      </c>
      <c r="G46" s="15">
        <v>5.8</v>
      </c>
      <c r="H46" s="15">
        <f t="shared" si="1"/>
        <v>5.8</v>
      </c>
    </row>
    <row r="47" spans="1:8" s="44" customFormat="1" x14ac:dyDescent="0.25">
      <c r="A47" s="10">
        <v>1</v>
      </c>
      <c r="B47" s="43" t="s">
        <v>13</v>
      </c>
      <c r="C47" s="10" t="s">
        <v>1490</v>
      </c>
      <c r="D47" s="10" t="s">
        <v>1489</v>
      </c>
      <c r="E47" s="62" t="s">
        <v>1491</v>
      </c>
      <c r="F47" s="134">
        <f t="shared" si="0"/>
        <v>56.7</v>
      </c>
      <c r="G47" s="15">
        <v>47.25</v>
      </c>
      <c r="H47" s="15">
        <f t="shared" si="1"/>
        <v>47.25</v>
      </c>
    </row>
    <row r="48" spans="1:8" x14ac:dyDescent="0.25">
      <c r="A48" s="10">
        <v>1</v>
      </c>
      <c r="B48" s="46" t="s">
        <v>13</v>
      </c>
      <c r="C48" s="10"/>
      <c r="D48" s="10"/>
      <c r="E48" s="10" t="s">
        <v>1657</v>
      </c>
      <c r="F48" s="134">
        <v>78</v>
      </c>
      <c r="G48" s="15">
        <v>54</v>
      </c>
      <c r="H48" s="15">
        <f t="shared" si="1"/>
        <v>54</v>
      </c>
    </row>
    <row r="49" spans="1:9" x14ac:dyDescent="0.25">
      <c r="A49" s="10">
        <v>12</v>
      </c>
      <c r="B49" s="46" t="s">
        <v>13</v>
      </c>
      <c r="C49" s="10" t="s">
        <v>1409</v>
      </c>
      <c r="D49" s="10" t="s">
        <v>1641</v>
      </c>
      <c r="E49" s="10" t="s">
        <v>1642</v>
      </c>
      <c r="F49" s="134">
        <f>A49*5.5</f>
        <v>66</v>
      </c>
      <c r="G49" s="15">
        <v>4.0608000000000004</v>
      </c>
      <c r="H49" s="15">
        <f t="shared" si="1"/>
        <v>48.729600000000005</v>
      </c>
      <c r="I49">
        <v>5.5</v>
      </c>
    </row>
    <row r="50" spans="1:9" x14ac:dyDescent="0.25">
      <c r="A50" s="10">
        <v>22</v>
      </c>
      <c r="B50" s="46" t="s">
        <v>13</v>
      </c>
      <c r="C50" s="10" t="s">
        <v>1409</v>
      </c>
      <c r="D50" s="10" t="s">
        <v>1643</v>
      </c>
      <c r="E50" s="10" t="s">
        <v>1644</v>
      </c>
      <c r="F50" s="134">
        <f>A50*3.5</f>
        <v>77</v>
      </c>
      <c r="G50" s="15">
        <v>2.4462000000000002</v>
      </c>
      <c r="H50" s="15">
        <f t="shared" si="1"/>
        <v>53.816400000000002</v>
      </c>
      <c r="I50">
        <v>3.5</v>
      </c>
    </row>
    <row r="51" spans="1:9" x14ac:dyDescent="0.25">
      <c r="A51" s="10">
        <v>2</v>
      </c>
      <c r="B51" s="46" t="s">
        <v>13</v>
      </c>
      <c r="C51" s="10"/>
      <c r="D51" s="10"/>
      <c r="E51" s="10" t="s">
        <v>1658</v>
      </c>
      <c r="F51" s="134">
        <f t="shared" si="0"/>
        <v>67.2</v>
      </c>
      <c r="G51" s="15">
        <v>28</v>
      </c>
      <c r="H51" s="15">
        <f t="shared" si="1"/>
        <v>56</v>
      </c>
    </row>
    <row r="52" spans="1:9" x14ac:dyDescent="0.25">
      <c r="A52" s="10">
        <v>1</v>
      </c>
      <c r="B52" s="46" t="s">
        <v>13</v>
      </c>
      <c r="C52" s="10"/>
      <c r="D52" s="10"/>
      <c r="E52" s="10" t="s">
        <v>1659</v>
      </c>
      <c r="F52" s="134">
        <f t="shared" si="0"/>
        <v>42</v>
      </c>
      <c r="G52" s="15">
        <v>35</v>
      </c>
      <c r="H52" s="15">
        <f t="shared" si="1"/>
        <v>35</v>
      </c>
    </row>
    <row r="53" spans="1:9" x14ac:dyDescent="0.25">
      <c r="A53" s="10">
        <v>1</v>
      </c>
      <c r="B53" s="46" t="s">
        <v>13</v>
      </c>
      <c r="C53" s="10"/>
      <c r="D53" s="10"/>
      <c r="E53" s="10" t="s">
        <v>1660</v>
      </c>
      <c r="F53" s="134">
        <f t="shared" si="0"/>
        <v>16.8</v>
      </c>
      <c r="G53" s="15">
        <v>14</v>
      </c>
      <c r="H53" s="15">
        <f t="shared" si="1"/>
        <v>14</v>
      </c>
    </row>
    <row r="54" spans="1:9" x14ac:dyDescent="0.25">
      <c r="A54" s="10">
        <v>1</v>
      </c>
      <c r="B54" s="46" t="s">
        <v>13</v>
      </c>
      <c r="C54" s="10"/>
      <c r="D54" s="10"/>
      <c r="E54" s="10" t="s">
        <v>1661</v>
      </c>
      <c r="F54" s="134">
        <f t="shared" si="0"/>
        <v>16.8</v>
      </c>
      <c r="G54" s="15">
        <v>14</v>
      </c>
      <c r="H54" s="15">
        <f t="shared" si="1"/>
        <v>14</v>
      </c>
    </row>
    <row r="55" spans="1:9" x14ac:dyDescent="0.25">
      <c r="A55" s="43">
        <v>4</v>
      </c>
      <c r="B55" s="43" t="s">
        <v>13</v>
      </c>
      <c r="C55" s="43"/>
      <c r="D55" s="43"/>
      <c r="E55" s="43" t="s">
        <v>1648</v>
      </c>
      <c r="F55" s="134">
        <f t="shared" si="0"/>
        <v>2.64</v>
      </c>
      <c r="G55" s="15">
        <v>0.55000000000000004</v>
      </c>
      <c r="H55" s="15">
        <f t="shared" si="1"/>
        <v>2.2000000000000002</v>
      </c>
    </row>
    <row r="56" spans="1:9" x14ac:dyDescent="0.25">
      <c r="A56" s="43">
        <v>13</v>
      </c>
      <c r="B56" s="43" t="s">
        <v>13</v>
      </c>
      <c r="C56" s="43"/>
      <c r="D56" s="43"/>
      <c r="E56" s="43" t="s">
        <v>1649</v>
      </c>
      <c r="F56" s="134">
        <f t="shared" si="0"/>
        <v>15.6</v>
      </c>
      <c r="G56" s="15">
        <v>1</v>
      </c>
      <c r="H56" s="15">
        <f t="shared" si="1"/>
        <v>13</v>
      </c>
    </row>
    <row r="57" spans="1:9" x14ac:dyDescent="0.25">
      <c r="A57" s="166">
        <v>2</v>
      </c>
      <c r="B57" s="43" t="s">
        <v>13</v>
      </c>
      <c r="C57" s="43"/>
      <c r="D57" s="43"/>
      <c r="E57" s="166" t="s">
        <v>1664</v>
      </c>
      <c r="F57" s="134">
        <f t="shared" si="0"/>
        <v>16.8</v>
      </c>
      <c r="G57" s="15">
        <v>7</v>
      </c>
      <c r="H57" s="15">
        <f t="shared" si="1"/>
        <v>14</v>
      </c>
    </row>
    <row r="58" spans="1:9" x14ac:dyDescent="0.25">
      <c r="A58" s="166">
        <v>2</v>
      </c>
      <c r="B58" s="43" t="s">
        <v>13</v>
      </c>
      <c r="C58" s="43"/>
      <c r="D58" s="43"/>
      <c r="E58" s="166" t="s">
        <v>1665</v>
      </c>
      <c r="F58" s="134">
        <f t="shared" si="0"/>
        <v>16.8</v>
      </c>
      <c r="G58" s="15">
        <v>7</v>
      </c>
      <c r="H58" s="15">
        <f t="shared" si="1"/>
        <v>14</v>
      </c>
    </row>
    <row r="59" spans="1:9" x14ac:dyDescent="0.25">
      <c r="A59" s="166">
        <v>7</v>
      </c>
      <c r="B59" s="43" t="s">
        <v>13</v>
      </c>
      <c r="C59" s="43"/>
      <c r="D59" s="43"/>
      <c r="E59" s="166" t="s">
        <v>1666</v>
      </c>
      <c r="F59" s="134">
        <f t="shared" si="0"/>
        <v>58.8</v>
      </c>
      <c r="G59" s="15">
        <v>7</v>
      </c>
      <c r="H59" s="15">
        <f t="shared" si="1"/>
        <v>49</v>
      </c>
    </row>
    <row r="60" spans="1:9" x14ac:dyDescent="0.25">
      <c r="A60" s="166"/>
      <c r="B60" s="43"/>
      <c r="C60" s="43"/>
      <c r="D60" s="43"/>
      <c r="E60" s="166"/>
      <c r="F60" s="10"/>
    </row>
    <row r="61" spans="1:9" x14ac:dyDescent="0.25">
      <c r="A61" s="166"/>
      <c r="B61" s="43"/>
      <c r="C61" s="43"/>
      <c r="D61" s="43"/>
      <c r="E61" s="166"/>
      <c r="F61" s="134">
        <f>SUM(F14:F60)</f>
        <v>1125.1923679999998</v>
      </c>
      <c r="H61" s="15">
        <f>SUM(H14:H60)</f>
        <v>910.03964000000019</v>
      </c>
      <c r="I61" s="74">
        <f>H61+H61*H13</f>
        <v>1092.0475680000002</v>
      </c>
    </row>
    <row r="62" spans="1:9" x14ac:dyDescent="0.25">
      <c r="A62" s="166"/>
      <c r="B62" s="43"/>
      <c r="C62" s="43"/>
      <c r="D62" s="43"/>
      <c r="E62" s="166"/>
      <c r="F62" s="10"/>
      <c r="G62" t="s">
        <v>1697</v>
      </c>
      <c r="H62" s="76">
        <f>'12'!H33</f>
        <v>332.60999999999996</v>
      </c>
      <c r="I62" s="74">
        <f>H62+H62*H13</f>
        <v>399.13199999999995</v>
      </c>
    </row>
    <row r="63" spans="1:9" x14ac:dyDescent="0.25">
      <c r="A63" s="10"/>
      <c r="B63" s="46"/>
      <c r="C63" s="10"/>
      <c r="D63" s="10"/>
      <c r="E63" s="10"/>
      <c r="F63" s="10"/>
      <c r="H63" s="15">
        <f>SUM(H61:H62)</f>
        <v>1242.6496400000001</v>
      </c>
      <c r="I63" s="74">
        <f>SUM(I61:I62)</f>
        <v>1491.179568</v>
      </c>
    </row>
    <row r="64" spans="1:9" x14ac:dyDescent="0.25">
      <c r="A64" s="46"/>
      <c r="B64" s="48"/>
      <c r="C64" s="48"/>
      <c r="D64" s="48"/>
      <c r="E64" s="48"/>
      <c r="F64" s="49" t="s">
        <v>98</v>
      </c>
    </row>
    <row r="65" spans="1:6" x14ac:dyDescent="0.25">
      <c r="A65" s="47" t="s">
        <v>97</v>
      </c>
      <c r="B65" s="48"/>
      <c r="C65" s="48"/>
      <c r="D65" s="48"/>
      <c r="E65" s="48"/>
      <c r="F65" s="50"/>
    </row>
    <row r="66" spans="1:6" x14ac:dyDescent="0.25">
      <c r="A66" s="47"/>
      <c r="B66" s="48"/>
      <c r="C66" s="48"/>
      <c r="D66" s="48"/>
      <c r="E66" s="48"/>
      <c r="F66" s="51"/>
    </row>
    <row r="67" spans="1:6" x14ac:dyDescent="0.25">
      <c r="A67" s="47" t="s">
        <v>99</v>
      </c>
      <c r="B67" s="53"/>
      <c r="C67" s="53"/>
      <c r="D67" s="53"/>
      <c r="E67" s="53"/>
      <c r="F67" s="49" t="s">
        <v>100</v>
      </c>
    </row>
    <row r="68" spans="1:6" x14ac:dyDescent="0.25">
      <c r="A68" s="52"/>
      <c r="B68" s="48"/>
      <c r="C68" s="48"/>
      <c r="D68" s="48"/>
      <c r="E68" s="48"/>
      <c r="F68" s="54"/>
    </row>
    <row r="69" spans="1:6" x14ac:dyDescent="0.25">
      <c r="A69" s="47" t="s">
        <v>1590</v>
      </c>
      <c r="B69" s="56"/>
      <c r="C69" s="56"/>
      <c r="D69" s="56"/>
      <c r="E69" s="56"/>
      <c r="F69" s="51"/>
    </row>
    <row r="70" spans="1:6" x14ac:dyDescent="0.25">
      <c r="A70" s="55"/>
    </row>
    <row r="71" spans="1:6" x14ac:dyDescent="0.25">
      <c r="A71" s="133"/>
      <c r="C71" t="s">
        <v>840</v>
      </c>
    </row>
    <row r="72" spans="1:6" x14ac:dyDescent="0.25">
      <c r="A72" s="133"/>
      <c r="E72" t="s">
        <v>1698</v>
      </c>
      <c r="F72" s="15">
        <f>'12'!F33</f>
        <v>399.13200000000006</v>
      </c>
    </row>
    <row r="73" spans="1:6" x14ac:dyDescent="0.25">
      <c r="E73" t="s">
        <v>1699</v>
      </c>
      <c r="F73" s="76">
        <f>F61</f>
        <v>1125.1923679999998</v>
      </c>
    </row>
    <row r="74" spans="1:6" x14ac:dyDescent="0.25">
      <c r="F74" s="15">
        <f>SUM(F72:F73)</f>
        <v>1524.3243679999998</v>
      </c>
    </row>
    <row r="75" spans="1:6" x14ac:dyDescent="0.25">
      <c r="F75" s="15"/>
    </row>
    <row r="76" spans="1:6" x14ac:dyDescent="0.25">
      <c r="C76" t="s">
        <v>1667</v>
      </c>
      <c r="D76">
        <v>2</v>
      </c>
      <c r="E76" t="s">
        <v>131</v>
      </c>
      <c r="F76" s="15"/>
    </row>
    <row r="77" spans="1:6" x14ac:dyDescent="0.25">
      <c r="C77" t="s">
        <v>1668</v>
      </c>
      <c r="D77">
        <v>1.5</v>
      </c>
      <c r="E77" t="s">
        <v>1669</v>
      </c>
      <c r="F77" s="15"/>
    </row>
    <row r="78" spans="1:6" x14ac:dyDescent="0.25">
      <c r="C78" t="s">
        <v>1701</v>
      </c>
      <c r="D78">
        <v>1</v>
      </c>
      <c r="E78" t="s">
        <v>1702</v>
      </c>
      <c r="F78" s="15"/>
    </row>
    <row r="79" spans="1:6" x14ac:dyDescent="0.25">
      <c r="C79" t="s">
        <v>1670</v>
      </c>
      <c r="D79">
        <v>3</v>
      </c>
      <c r="E79" t="s">
        <v>1671</v>
      </c>
      <c r="F79" s="15"/>
    </row>
    <row r="80" spans="1:6" x14ac:dyDescent="0.25">
      <c r="C80" t="s">
        <v>1673</v>
      </c>
      <c r="D80">
        <v>1</v>
      </c>
      <c r="E80" t="s">
        <v>1674</v>
      </c>
      <c r="F80" s="15"/>
    </row>
    <row r="81" spans="3:6" x14ac:dyDescent="0.25">
      <c r="C81" t="s">
        <v>1047</v>
      </c>
      <c r="D81">
        <v>3</v>
      </c>
      <c r="E81" t="s">
        <v>1672</v>
      </c>
      <c r="F81" s="15"/>
    </row>
    <row r="82" spans="3:6" x14ac:dyDescent="0.25">
      <c r="C82" t="s">
        <v>1675</v>
      </c>
      <c r="D82">
        <v>5.5</v>
      </c>
      <c r="E82" t="s">
        <v>1676</v>
      </c>
      <c r="F82" s="15"/>
    </row>
    <row r="83" spans="3:6" x14ac:dyDescent="0.25">
      <c r="C83" t="s">
        <v>1677</v>
      </c>
      <c r="D83">
        <v>1</v>
      </c>
      <c r="E83" t="s">
        <v>1680</v>
      </c>
      <c r="F83" s="15"/>
    </row>
    <row r="84" spans="3:6" x14ac:dyDescent="0.25">
      <c r="C84" t="s">
        <v>1678</v>
      </c>
      <c r="D84">
        <v>1</v>
      </c>
      <c r="E84" t="s">
        <v>1679</v>
      </c>
      <c r="F84" s="15"/>
    </row>
    <row r="85" spans="3:6" x14ac:dyDescent="0.25">
      <c r="C85" t="s">
        <v>1210</v>
      </c>
      <c r="D85">
        <v>7</v>
      </c>
      <c r="E85" t="s">
        <v>1681</v>
      </c>
      <c r="F85" s="15"/>
    </row>
    <row r="86" spans="3:6" x14ac:dyDescent="0.25">
      <c r="C86" t="s">
        <v>1682</v>
      </c>
      <c r="D86">
        <v>5</v>
      </c>
      <c r="E86" t="s">
        <v>1683</v>
      </c>
      <c r="F86" s="15"/>
    </row>
    <row r="87" spans="3:6" x14ac:dyDescent="0.25">
      <c r="C87" t="s">
        <v>1060</v>
      </c>
      <c r="D87">
        <v>3</v>
      </c>
      <c r="E87" t="s">
        <v>1684</v>
      </c>
      <c r="F87" s="15"/>
    </row>
    <row r="88" spans="3:6" x14ac:dyDescent="0.25">
      <c r="C88" t="s">
        <v>1685</v>
      </c>
      <c r="D88">
        <v>1.5</v>
      </c>
      <c r="E88" t="s">
        <v>1686</v>
      </c>
      <c r="F88" s="15"/>
    </row>
    <row r="89" spans="3:6" x14ac:dyDescent="0.25">
      <c r="C89" t="s">
        <v>817</v>
      </c>
      <c r="D89">
        <v>2</v>
      </c>
      <c r="E89" t="s">
        <v>1687</v>
      </c>
      <c r="F89" s="15"/>
    </row>
    <row r="90" spans="3:6" x14ac:dyDescent="0.25">
      <c r="C90" t="s">
        <v>1688</v>
      </c>
      <c r="D90">
        <v>1.5</v>
      </c>
      <c r="E90" t="s">
        <v>1689</v>
      </c>
      <c r="F90" s="15"/>
    </row>
    <row r="91" spans="3:6" x14ac:dyDescent="0.25">
      <c r="C91" t="s">
        <v>1690</v>
      </c>
      <c r="D91">
        <v>6</v>
      </c>
      <c r="E91" t="s">
        <v>1691</v>
      </c>
      <c r="F91" s="15"/>
    </row>
    <row r="92" spans="3:6" x14ac:dyDescent="0.25">
      <c r="C92" t="s">
        <v>1692</v>
      </c>
      <c r="D92">
        <v>5</v>
      </c>
      <c r="E92" t="s">
        <v>1693</v>
      </c>
      <c r="F92" s="15"/>
    </row>
    <row r="93" spans="3:6" x14ac:dyDescent="0.25">
      <c r="C93" t="s">
        <v>1694</v>
      </c>
      <c r="D93">
        <v>2</v>
      </c>
      <c r="E93" t="s">
        <v>1695</v>
      </c>
      <c r="F93" s="15"/>
    </row>
    <row r="94" spans="3:6" x14ac:dyDescent="0.25">
      <c r="F94" s="15"/>
    </row>
    <row r="95" spans="3:6" x14ac:dyDescent="0.25">
      <c r="D95">
        <f>SUM(D76:D93)</f>
        <v>52</v>
      </c>
    </row>
    <row r="96" spans="3:6" x14ac:dyDescent="0.25">
      <c r="D96" s="111">
        <v>22</v>
      </c>
      <c r="E96" t="s">
        <v>1696</v>
      </c>
      <c r="F96" s="15">
        <f>D96*23</f>
        <v>506</v>
      </c>
    </row>
    <row r="97" spans="5:6" x14ac:dyDescent="0.25">
      <c r="F97" s="15"/>
    </row>
    <row r="98" spans="5:6" x14ac:dyDescent="0.25">
      <c r="E98" t="s">
        <v>944</v>
      </c>
      <c r="F98" s="15">
        <v>150</v>
      </c>
    </row>
    <row r="99" spans="5:6" x14ac:dyDescent="0.25">
      <c r="F99" s="76"/>
    </row>
    <row r="100" spans="5:6" x14ac:dyDescent="0.25">
      <c r="F100" s="15"/>
    </row>
    <row r="101" spans="5:6" x14ac:dyDescent="0.25">
      <c r="E101" t="s">
        <v>1700</v>
      </c>
      <c r="F101" s="15">
        <f>SUM(F74:F98)</f>
        <v>2180.3243679999996</v>
      </c>
    </row>
    <row r="102" spans="5:6" x14ac:dyDescent="0.25">
      <c r="E102" t="s">
        <v>54</v>
      </c>
      <c r="F102" s="15">
        <f>F101*10/100</f>
        <v>218.03243679999997</v>
      </c>
    </row>
    <row r="103" spans="5:6" x14ac:dyDescent="0.25">
      <c r="F103" s="76"/>
    </row>
    <row r="104" spans="5:6" x14ac:dyDescent="0.25">
      <c r="E104" t="s">
        <v>176</v>
      </c>
      <c r="F104" s="15">
        <f>SUM(F101:F102)</f>
        <v>2398.3568047999997</v>
      </c>
    </row>
    <row r="107" spans="5:6" x14ac:dyDescent="0.25">
      <c r="E107" t="s">
        <v>1703</v>
      </c>
      <c r="F107" s="15">
        <v>-600</v>
      </c>
    </row>
    <row r="108" spans="5:6" x14ac:dyDescent="0.25">
      <c r="E108" s="111" t="s">
        <v>1852</v>
      </c>
      <c r="F108" s="15">
        <f>30*20</f>
        <v>600</v>
      </c>
    </row>
  </sheetData>
  <mergeCells count="8">
    <mergeCell ref="A10:E10"/>
    <mergeCell ref="A11:E11"/>
    <mergeCell ref="A2:E2"/>
    <mergeCell ref="A3:E3"/>
    <mergeCell ref="A4:E4"/>
    <mergeCell ref="A5:E5"/>
    <mergeCell ref="A8:E8"/>
    <mergeCell ref="A9:E9"/>
  </mergeCells>
  <pageMargins left="0.31496062992125984" right="0.31496062992125984" top="0.15748031496062992" bottom="0.15748031496062992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47"/>
  <sheetViews>
    <sheetView workbookViewId="0">
      <selection activeCell="E15" sqref="E15"/>
    </sheetView>
  </sheetViews>
  <sheetFormatPr defaultRowHeight="15" x14ac:dyDescent="0.25"/>
  <cols>
    <col min="1" max="1" width="5.5703125" customWidth="1"/>
    <col min="2" max="2" width="6.85546875" customWidth="1"/>
    <col min="3" max="3" width="6.7109375" customWidth="1"/>
    <col min="4" max="4" width="5.7109375" customWidth="1"/>
    <col min="5" max="5" width="26" customWidth="1"/>
    <col min="6" max="6" width="41" customWidth="1"/>
    <col min="8" max="8" width="9.42578125" bestFit="1" customWidth="1"/>
  </cols>
  <sheetData>
    <row r="1" spans="1:8" x14ac:dyDescent="0.25">
      <c r="A1" s="25"/>
      <c r="B1" s="25"/>
      <c r="C1" s="25"/>
      <c r="D1" s="25"/>
      <c r="E1" s="25"/>
    </row>
    <row r="2" spans="1:8" x14ac:dyDescent="0.25">
      <c r="A2" s="368" t="s">
        <v>59</v>
      </c>
      <c r="B2" s="369"/>
      <c r="C2" s="369"/>
      <c r="D2" s="369"/>
      <c r="E2" s="370"/>
      <c r="F2" s="27" t="s">
        <v>60</v>
      </c>
    </row>
    <row r="3" spans="1:8" x14ac:dyDescent="0.25">
      <c r="A3" s="371" t="s">
        <v>61</v>
      </c>
      <c r="B3" s="372"/>
      <c r="C3" s="372"/>
      <c r="D3" s="372"/>
      <c r="E3" s="373"/>
      <c r="F3" s="28" t="s">
        <v>178</v>
      </c>
    </row>
    <row r="4" spans="1:8" x14ac:dyDescent="0.25">
      <c r="A4" s="371" t="s">
        <v>63</v>
      </c>
      <c r="B4" s="372"/>
      <c r="C4" s="372"/>
      <c r="D4" s="372"/>
      <c r="E4" s="373"/>
      <c r="F4" s="29"/>
    </row>
    <row r="5" spans="1:8" x14ac:dyDescent="0.25">
      <c r="A5" s="371" t="s">
        <v>64</v>
      </c>
      <c r="B5" s="372"/>
      <c r="C5" s="372"/>
      <c r="D5" s="372"/>
      <c r="E5" s="373"/>
      <c r="F5" s="30" t="s">
        <v>65</v>
      </c>
    </row>
    <row r="6" spans="1:8" x14ac:dyDescent="0.25">
      <c r="A6" s="31"/>
      <c r="B6" s="31"/>
      <c r="C6" s="31"/>
      <c r="D6" s="31"/>
      <c r="E6" s="31"/>
      <c r="F6" s="32"/>
    </row>
    <row r="7" spans="1:8" x14ac:dyDescent="0.25">
      <c r="A7" s="32" t="s">
        <v>66</v>
      </c>
      <c r="B7" s="25"/>
      <c r="C7" s="25"/>
      <c r="D7" s="25"/>
      <c r="E7" s="25"/>
      <c r="F7" s="33" t="s">
        <v>23</v>
      </c>
    </row>
    <row r="8" spans="1:8" x14ac:dyDescent="0.25">
      <c r="A8" s="374"/>
      <c r="B8" s="375"/>
      <c r="C8" s="375"/>
      <c r="D8" s="375"/>
      <c r="E8" s="376"/>
      <c r="F8" s="34"/>
    </row>
    <row r="9" spans="1:8" x14ac:dyDescent="0.25">
      <c r="A9" s="377" t="s">
        <v>179</v>
      </c>
      <c r="B9" s="378"/>
      <c r="C9" s="378"/>
      <c r="D9" s="378"/>
      <c r="E9" s="379"/>
      <c r="F9" s="35"/>
    </row>
    <row r="10" spans="1:8" x14ac:dyDescent="0.25">
      <c r="A10" s="362" t="s">
        <v>180</v>
      </c>
      <c r="B10" s="363"/>
      <c r="C10" s="363"/>
      <c r="D10" s="363"/>
      <c r="E10" s="364"/>
      <c r="F10" s="35"/>
    </row>
    <row r="11" spans="1:8" x14ac:dyDescent="0.25">
      <c r="A11" s="365" t="s">
        <v>181</v>
      </c>
      <c r="B11" s="366"/>
      <c r="C11" s="366"/>
      <c r="D11" s="366"/>
      <c r="E11" s="367"/>
      <c r="F11" s="36"/>
    </row>
    <row r="12" spans="1:8" x14ac:dyDescent="0.25">
      <c r="A12" s="37"/>
      <c r="B12" s="38"/>
      <c r="C12" s="38"/>
      <c r="D12" s="38"/>
      <c r="E12" s="38"/>
      <c r="F12" s="39"/>
    </row>
    <row r="13" spans="1:8" x14ac:dyDescent="0.25">
      <c r="A13" s="67" t="s">
        <v>8</v>
      </c>
      <c r="B13" s="67" t="s">
        <v>9</v>
      </c>
      <c r="C13" s="67" t="s">
        <v>70</v>
      </c>
      <c r="D13" s="67" t="s">
        <v>11</v>
      </c>
      <c r="E13" s="68" t="s">
        <v>12</v>
      </c>
      <c r="F13" s="69" t="s">
        <v>19</v>
      </c>
    </row>
    <row r="14" spans="1:8" x14ac:dyDescent="0.25">
      <c r="A14" s="46">
        <v>1</v>
      </c>
      <c r="B14" s="46" t="s">
        <v>13</v>
      </c>
      <c r="C14" s="46"/>
      <c r="D14" s="46"/>
      <c r="E14" s="10" t="s">
        <v>182</v>
      </c>
      <c r="F14" s="19">
        <f>H14</f>
        <v>90</v>
      </c>
      <c r="G14" s="58">
        <v>66.39</v>
      </c>
      <c r="H14" s="23">
        <v>90</v>
      </c>
    </row>
    <row r="15" spans="1:8" x14ac:dyDescent="0.25">
      <c r="A15" s="10">
        <v>130</v>
      </c>
      <c r="B15" s="10" t="s">
        <v>77</v>
      </c>
      <c r="C15" s="10"/>
      <c r="D15" s="10"/>
      <c r="E15" s="10" t="s">
        <v>183</v>
      </c>
      <c r="F15" s="19">
        <f t="shared" ref="F15:F23" si="0">H15</f>
        <v>19.5</v>
      </c>
      <c r="G15" s="23">
        <v>0.15</v>
      </c>
      <c r="H15" s="23">
        <f t="shared" ref="H15:H23" si="1">G15*A15</f>
        <v>19.5</v>
      </c>
    </row>
    <row r="16" spans="1:8" s="44" customFormat="1" x14ac:dyDescent="0.25">
      <c r="A16" s="10">
        <v>40</v>
      </c>
      <c r="B16" s="10" t="s">
        <v>77</v>
      </c>
      <c r="C16" s="10"/>
      <c r="D16" s="10"/>
      <c r="E16" s="10" t="s">
        <v>184</v>
      </c>
      <c r="F16" s="19">
        <f t="shared" si="0"/>
        <v>10</v>
      </c>
      <c r="G16" s="23">
        <v>0.25</v>
      </c>
      <c r="H16" s="23">
        <f t="shared" si="1"/>
        <v>10</v>
      </c>
    </row>
    <row r="17" spans="1:8" s="44" customFormat="1" x14ac:dyDescent="0.25">
      <c r="A17" s="10">
        <v>15</v>
      </c>
      <c r="B17" s="10" t="s">
        <v>77</v>
      </c>
      <c r="C17" s="10"/>
      <c r="D17" s="10"/>
      <c r="E17" s="10" t="s">
        <v>185</v>
      </c>
      <c r="F17" s="19">
        <f t="shared" si="0"/>
        <v>5</v>
      </c>
      <c r="G17" s="23">
        <v>0.15</v>
      </c>
      <c r="H17" s="23">
        <v>5</v>
      </c>
    </row>
    <row r="18" spans="1:8" s="44" customFormat="1" x14ac:dyDescent="0.25">
      <c r="A18" s="10">
        <v>14</v>
      </c>
      <c r="B18" s="10" t="s">
        <v>77</v>
      </c>
      <c r="C18" s="10"/>
      <c r="D18" s="10"/>
      <c r="E18" s="10" t="s">
        <v>186</v>
      </c>
      <c r="F18" s="19">
        <f t="shared" si="0"/>
        <v>46.199999999999996</v>
      </c>
      <c r="G18" s="23">
        <v>3.3</v>
      </c>
      <c r="H18" s="23">
        <f t="shared" si="1"/>
        <v>46.199999999999996</v>
      </c>
    </row>
    <row r="19" spans="1:8" s="44" customFormat="1" x14ac:dyDescent="0.25">
      <c r="A19" s="10">
        <v>14</v>
      </c>
      <c r="B19" s="10" t="s">
        <v>77</v>
      </c>
      <c r="C19" s="10"/>
      <c r="D19" s="10"/>
      <c r="E19" s="10" t="s">
        <v>187</v>
      </c>
      <c r="F19" s="19">
        <f t="shared" si="0"/>
        <v>65.8</v>
      </c>
      <c r="G19" s="23">
        <v>4.7</v>
      </c>
      <c r="H19" s="23">
        <f t="shared" si="1"/>
        <v>65.8</v>
      </c>
    </row>
    <row r="20" spans="1:8" s="44" customFormat="1" x14ac:dyDescent="0.25">
      <c r="A20" s="10">
        <v>1</v>
      </c>
      <c r="B20" s="10"/>
      <c r="C20" s="10"/>
      <c r="D20" s="10"/>
      <c r="E20" s="10" t="s">
        <v>188</v>
      </c>
      <c r="F20" s="19">
        <f t="shared" si="0"/>
        <v>50</v>
      </c>
      <c r="G20" s="23">
        <v>50</v>
      </c>
      <c r="H20" s="23">
        <f t="shared" si="1"/>
        <v>50</v>
      </c>
    </row>
    <row r="21" spans="1:8" s="44" customFormat="1" x14ac:dyDescent="0.25">
      <c r="A21" s="10">
        <v>1</v>
      </c>
      <c r="B21" s="10"/>
      <c r="C21" s="10"/>
      <c r="D21" s="10"/>
      <c r="E21" s="10" t="s">
        <v>189</v>
      </c>
      <c r="F21" s="19">
        <f t="shared" si="0"/>
        <v>15</v>
      </c>
      <c r="G21" s="23">
        <v>15</v>
      </c>
      <c r="H21" s="23">
        <f t="shared" si="1"/>
        <v>15</v>
      </c>
    </row>
    <row r="22" spans="1:8" s="44" customFormat="1" x14ac:dyDescent="0.25">
      <c r="A22" s="10">
        <v>1</v>
      </c>
      <c r="B22" s="10"/>
      <c r="C22" s="10"/>
      <c r="D22" s="10"/>
      <c r="E22" s="10" t="s">
        <v>190</v>
      </c>
      <c r="F22" s="19">
        <f t="shared" si="0"/>
        <v>25</v>
      </c>
      <c r="G22" s="23">
        <v>25</v>
      </c>
      <c r="H22" s="23">
        <f t="shared" si="1"/>
        <v>25</v>
      </c>
    </row>
    <row r="23" spans="1:8" s="44" customFormat="1" x14ac:dyDescent="0.25">
      <c r="A23" s="10">
        <v>1</v>
      </c>
      <c r="B23" s="10"/>
      <c r="C23" s="10"/>
      <c r="D23" s="10"/>
      <c r="E23" s="10" t="s">
        <v>191</v>
      </c>
      <c r="F23" s="19">
        <f t="shared" si="0"/>
        <v>15</v>
      </c>
      <c r="G23" s="23">
        <v>15</v>
      </c>
      <c r="H23" s="23">
        <f t="shared" si="1"/>
        <v>15</v>
      </c>
    </row>
    <row r="24" spans="1:8" x14ac:dyDescent="0.25">
      <c r="A24" s="10"/>
      <c r="B24" s="10"/>
      <c r="C24" s="10"/>
      <c r="D24" s="10"/>
      <c r="E24" s="10"/>
      <c r="F24" s="10"/>
    </row>
    <row r="25" spans="1:8" x14ac:dyDescent="0.25">
      <c r="A25" s="10"/>
      <c r="B25" s="10"/>
      <c r="C25" s="10"/>
      <c r="D25" s="10"/>
      <c r="E25" s="10" t="s">
        <v>192</v>
      </c>
      <c r="F25" s="19">
        <f>SUM(F14:F24)</f>
        <v>341.5</v>
      </c>
    </row>
    <row r="26" spans="1:8" s="44" customFormat="1" x14ac:dyDescent="0.25">
      <c r="A26" s="17"/>
      <c r="B26" s="43"/>
      <c r="C26" s="43"/>
      <c r="D26" s="43"/>
      <c r="E26" s="10" t="s">
        <v>193</v>
      </c>
      <c r="F26" s="17">
        <f>18*22</f>
        <v>396</v>
      </c>
      <c r="H26" s="23">
        <f>SUM(H14:H25)</f>
        <v>341.5</v>
      </c>
    </row>
    <row r="27" spans="1:8" s="44" customFormat="1" x14ac:dyDescent="0.25">
      <c r="A27" s="43"/>
      <c r="B27" s="43"/>
      <c r="C27" s="43"/>
      <c r="D27" s="43"/>
      <c r="E27" s="10" t="s">
        <v>194</v>
      </c>
      <c r="F27" s="17">
        <f>20.5</f>
        <v>20.5</v>
      </c>
      <c r="H27" s="23"/>
    </row>
    <row r="28" spans="1:8" s="44" customFormat="1" x14ac:dyDescent="0.25">
      <c r="A28" s="43"/>
      <c r="B28" s="43"/>
      <c r="C28" s="43"/>
      <c r="D28" s="43"/>
      <c r="E28" s="10" t="s">
        <v>195</v>
      </c>
      <c r="F28" s="17">
        <f>F25+F26-F27</f>
        <v>717</v>
      </c>
      <c r="G28" t="s">
        <v>196</v>
      </c>
      <c r="H28" s="23">
        <f>22*18</f>
        <v>396</v>
      </c>
    </row>
    <row r="29" spans="1:8" s="44" customFormat="1" x14ac:dyDescent="0.25">
      <c r="A29" s="43"/>
      <c r="B29" s="43"/>
      <c r="C29" s="43"/>
      <c r="D29" s="43"/>
      <c r="E29" s="10" t="s">
        <v>197</v>
      </c>
      <c r="F29" s="17">
        <f>F28*10/100</f>
        <v>71.7</v>
      </c>
      <c r="G29" t="s">
        <v>198</v>
      </c>
      <c r="H29" s="23"/>
    </row>
    <row r="30" spans="1:8" s="44" customFormat="1" x14ac:dyDescent="0.25">
      <c r="A30" s="43"/>
      <c r="B30" s="43"/>
      <c r="C30" s="43"/>
      <c r="D30" s="43"/>
      <c r="E30" s="43"/>
      <c r="F30" s="17"/>
      <c r="H30" s="23">
        <f>SUM(H26:H28)</f>
        <v>737.5</v>
      </c>
    </row>
    <row r="31" spans="1:8" s="44" customFormat="1" x14ac:dyDescent="0.25">
      <c r="A31" s="43"/>
      <c r="B31" s="43"/>
      <c r="C31" s="43"/>
      <c r="D31" s="43"/>
      <c r="E31" s="10" t="s">
        <v>176</v>
      </c>
      <c r="F31" s="60">
        <f>SUM(F28:F29)</f>
        <v>788.7</v>
      </c>
      <c r="H31" s="23"/>
    </row>
    <row r="32" spans="1:8" s="44" customFormat="1" x14ac:dyDescent="0.25">
      <c r="A32" s="43"/>
      <c r="B32" s="43"/>
      <c r="C32" s="43"/>
      <c r="D32" s="43"/>
      <c r="E32" s="43"/>
      <c r="F32" s="43"/>
      <c r="H32" s="23"/>
    </row>
    <row r="33" spans="1:6" x14ac:dyDescent="0.25">
      <c r="A33" s="46"/>
      <c r="B33" s="46"/>
      <c r="C33" s="46"/>
      <c r="D33" s="46"/>
      <c r="E33" s="46"/>
      <c r="F33" s="70"/>
    </row>
    <row r="34" spans="1:6" x14ac:dyDescent="0.25">
      <c r="A34" s="46"/>
      <c r="B34" s="46"/>
      <c r="C34" s="46"/>
      <c r="D34" s="46"/>
      <c r="E34" s="46"/>
      <c r="F34" s="46"/>
    </row>
    <row r="35" spans="1:6" x14ac:dyDescent="0.25">
      <c r="A35" s="47" t="s">
        <v>97</v>
      </c>
      <c r="B35" s="48"/>
      <c r="C35" s="48"/>
      <c r="D35" s="48"/>
      <c r="E35" s="48"/>
      <c r="F35" s="49" t="s">
        <v>98</v>
      </c>
    </row>
    <row r="36" spans="1:6" x14ac:dyDescent="0.25">
      <c r="A36" s="47"/>
      <c r="B36" s="48"/>
      <c r="C36" s="48"/>
      <c r="D36" s="48"/>
      <c r="E36" s="48"/>
      <c r="F36" s="50"/>
    </row>
    <row r="37" spans="1:6" x14ac:dyDescent="0.25">
      <c r="A37" s="47" t="s">
        <v>99</v>
      </c>
      <c r="B37" s="48"/>
      <c r="C37" s="48"/>
      <c r="D37" s="48"/>
      <c r="E37" s="48"/>
      <c r="F37" s="51"/>
    </row>
    <row r="38" spans="1:6" x14ac:dyDescent="0.25">
      <c r="A38" s="52"/>
      <c r="B38" s="53"/>
      <c r="C38" s="53"/>
      <c r="D38" s="53"/>
      <c r="E38" s="53"/>
      <c r="F38" s="49" t="s">
        <v>100</v>
      </c>
    </row>
    <row r="39" spans="1:6" x14ac:dyDescent="0.25">
      <c r="A39" s="47" t="s">
        <v>199</v>
      </c>
      <c r="B39" s="48"/>
      <c r="C39" s="48"/>
      <c r="D39" s="48"/>
      <c r="E39" s="48"/>
      <c r="F39" s="54"/>
    </row>
    <row r="40" spans="1:6" x14ac:dyDescent="0.25">
      <c r="A40" s="55"/>
      <c r="B40" s="56"/>
      <c r="C40" s="56"/>
      <c r="D40" s="56"/>
      <c r="E40" s="56"/>
      <c r="F40" s="51"/>
    </row>
    <row r="43" spans="1:6" x14ac:dyDescent="0.25">
      <c r="F43" s="15"/>
    </row>
    <row r="44" spans="1:6" x14ac:dyDescent="0.25">
      <c r="F44" s="23"/>
    </row>
    <row r="45" spans="1:6" x14ac:dyDescent="0.25">
      <c r="F45" s="23"/>
    </row>
    <row r="47" spans="1:6" x14ac:dyDescent="0.25">
      <c r="F47" s="23">
        <f>SUM(F43:F46)</f>
        <v>0</v>
      </c>
    </row>
  </sheetData>
  <mergeCells count="8">
    <mergeCell ref="A10:E10"/>
    <mergeCell ref="A11:E11"/>
    <mergeCell ref="A2:E2"/>
    <mergeCell ref="A3:E3"/>
    <mergeCell ref="A4:E4"/>
    <mergeCell ref="A5:E5"/>
    <mergeCell ref="A8:E8"/>
    <mergeCell ref="A9:E9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C39DA7-A970-41E3-9022-D6AEA6681440}">
  <sheetPr>
    <pageSetUpPr fitToPage="1"/>
  </sheetPr>
  <dimension ref="A1:R89"/>
  <sheetViews>
    <sheetView workbookViewId="0">
      <selection activeCell="F7" sqref="F7"/>
    </sheetView>
  </sheetViews>
  <sheetFormatPr defaultRowHeight="15" x14ac:dyDescent="0.25"/>
  <cols>
    <col min="1" max="1" width="5.42578125" customWidth="1"/>
    <col min="2" max="2" width="5" bestFit="1" customWidth="1"/>
    <col min="3" max="3" width="6" customWidth="1"/>
    <col min="4" max="4" width="10.5703125" customWidth="1"/>
    <col min="5" max="5" width="15.140625" customWidth="1"/>
    <col min="14" max="14" width="20.85546875" style="183" customWidth="1"/>
    <col min="15" max="15" width="27.42578125" style="183" customWidth="1"/>
    <col min="16" max="16" width="18.140625" customWidth="1"/>
    <col min="17" max="17" width="12.7109375" customWidth="1"/>
    <col min="18" max="18" width="8.28515625" customWidth="1"/>
  </cols>
  <sheetData>
    <row r="1" spans="1:17" x14ac:dyDescent="0.25">
      <c r="A1" s="1" t="s">
        <v>0</v>
      </c>
      <c r="B1" s="2"/>
      <c r="C1" s="2"/>
      <c r="D1" s="2"/>
      <c r="E1" s="3"/>
      <c r="F1" s="1" t="s">
        <v>20</v>
      </c>
      <c r="G1" s="2"/>
      <c r="H1" s="2"/>
      <c r="I1" s="3"/>
    </row>
    <row r="2" spans="1:17" x14ac:dyDescent="0.25">
      <c r="A2" s="4" t="s">
        <v>1</v>
      </c>
      <c r="B2" s="5"/>
      <c r="C2" s="5"/>
      <c r="D2" s="5"/>
      <c r="E2" s="6"/>
      <c r="F2" s="4"/>
      <c r="G2" s="5"/>
      <c r="H2" s="5"/>
      <c r="I2" s="6"/>
      <c r="L2">
        <v>1</v>
      </c>
      <c r="N2" s="183" t="s">
        <v>1105</v>
      </c>
      <c r="O2" s="183" t="s">
        <v>1106</v>
      </c>
      <c r="Q2">
        <v>31.88</v>
      </c>
    </row>
    <row r="3" spans="1:17" x14ac:dyDescent="0.25">
      <c r="A3" s="4" t="s">
        <v>2</v>
      </c>
      <c r="B3" s="5"/>
      <c r="C3" s="5"/>
      <c r="D3" s="5"/>
      <c r="E3" s="6"/>
      <c r="F3" s="4" t="s">
        <v>1102</v>
      </c>
      <c r="G3" s="5"/>
      <c r="H3" s="5"/>
      <c r="I3" s="6"/>
      <c r="L3">
        <v>1</v>
      </c>
      <c r="N3" s="183" t="s">
        <v>1107</v>
      </c>
      <c r="O3" s="183" t="s">
        <v>1108</v>
      </c>
      <c r="Q3">
        <v>35.4</v>
      </c>
    </row>
    <row r="4" spans="1:17" x14ac:dyDescent="0.25">
      <c r="A4" s="7" t="s">
        <v>3</v>
      </c>
      <c r="B4" s="8"/>
      <c r="C4" s="8"/>
      <c r="D4" s="8"/>
      <c r="E4" s="9"/>
      <c r="F4" s="7" t="s">
        <v>22</v>
      </c>
      <c r="G4" s="8"/>
      <c r="H4" s="8"/>
      <c r="I4" s="9"/>
      <c r="L4">
        <v>1</v>
      </c>
      <c r="N4" s="183" t="s">
        <v>1109</v>
      </c>
      <c r="O4" s="183" t="s">
        <v>1110</v>
      </c>
      <c r="Q4">
        <v>15.6</v>
      </c>
    </row>
    <row r="5" spans="1:17" x14ac:dyDescent="0.25">
      <c r="L5">
        <v>5</v>
      </c>
      <c r="N5" s="183" t="s">
        <v>1111</v>
      </c>
      <c r="O5" s="183" t="s">
        <v>1112</v>
      </c>
      <c r="Q5">
        <v>3.5051999999999999</v>
      </c>
    </row>
    <row r="6" spans="1:17" x14ac:dyDescent="0.25">
      <c r="A6" t="s">
        <v>4</v>
      </c>
      <c r="F6" t="s">
        <v>23</v>
      </c>
      <c r="L6">
        <v>5</v>
      </c>
      <c r="N6" s="183" t="s">
        <v>1113</v>
      </c>
      <c r="O6" s="183" t="s">
        <v>1114</v>
      </c>
      <c r="Q6">
        <v>1.1759999999999999</v>
      </c>
    </row>
    <row r="7" spans="1:17" x14ac:dyDescent="0.25">
      <c r="A7" s="1" t="s">
        <v>5</v>
      </c>
      <c r="B7" s="2"/>
      <c r="C7" s="2"/>
      <c r="D7" s="2"/>
      <c r="E7" s="3"/>
      <c r="F7" s="2"/>
      <c r="G7" s="2"/>
      <c r="H7" s="2"/>
      <c r="I7" s="3"/>
      <c r="L7">
        <v>1</v>
      </c>
      <c r="N7" s="183" t="s">
        <v>1115</v>
      </c>
      <c r="O7" s="183" t="s">
        <v>1116</v>
      </c>
      <c r="Q7">
        <v>0.71240000000000003</v>
      </c>
    </row>
    <row r="8" spans="1:17" x14ac:dyDescent="0.25">
      <c r="A8" s="4" t="s">
        <v>6</v>
      </c>
      <c r="B8" s="5"/>
      <c r="C8" s="5"/>
      <c r="D8" s="5"/>
      <c r="E8" s="6"/>
      <c r="F8" s="5"/>
      <c r="G8" s="5" t="s">
        <v>24</v>
      </c>
      <c r="H8" s="5"/>
      <c r="I8" s="6"/>
      <c r="L8" s="180">
        <v>1</v>
      </c>
      <c r="M8" s="180"/>
      <c r="N8" s="184" t="s">
        <v>1117</v>
      </c>
      <c r="O8" s="184" t="s">
        <v>1118</v>
      </c>
      <c r="P8" s="179"/>
      <c r="Q8" s="181">
        <v>94.77</v>
      </c>
    </row>
    <row r="9" spans="1:17" x14ac:dyDescent="0.25">
      <c r="A9" s="4" t="s">
        <v>7</v>
      </c>
      <c r="B9" s="5"/>
      <c r="C9" s="5"/>
      <c r="D9" s="5"/>
      <c r="E9" s="6"/>
      <c r="F9" s="5"/>
      <c r="G9" s="5"/>
      <c r="H9" s="5"/>
      <c r="I9" s="6"/>
      <c r="L9" s="180">
        <v>1</v>
      </c>
      <c r="M9" s="180"/>
      <c r="N9" s="184" t="s">
        <v>1119</v>
      </c>
      <c r="O9" s="184" t="s">
        <v>1120</v>
      </c>
      <c r="P9" s="179"/>
      <c r="Q9" s="181">
        <v>31.86</v>
      </c>
    </row>
    <row r="10" spans="1:17" x14ac:dyDescent="0.25">
      <c r="A10" s="7"/>
      <c r="B10" s="8"/>
      <c r="C10" s="8"/>
      <c r="D10" s="8"/>
      <c r="E10" s="9"/>
      <c r="F10" s="8"/>
      <c r="G10" s="8"/>
      <c r="H10" s="8"/>
      <c r="I10" s="9"/>
      <c r="L10" s="180">
        <v>1</v>
      </c>
      <c r="M10" s="180"/>
      <c r="N10" s="184" t="s">
        <v>1121</v>
      </c>
      <c r="O10" s="184" t="s">
        <v>1122</v>
      </c>
      <c r="P10" s="179"/>
      <c r="Q10" s="181">
        <v>150.9</v>
      </c>
    </row>
    <row r="11" spans="1:17" x14ac:dyDescent="0.25">
      <c r="A11" t="s">
        <v>8</v>
      </c>
      <c r="B11" t="s">
        <v>9</v>
      </c>
      <c r="C11" t="s">
        <v>10</v>
      </c>
      <c r="D11" t="s">
        <v>11</v>
      </c>
      <c r="E11" t="s">
        <v>12</v>
      </c>
      <c r="F11" t="s">
        <v>19</v>
      </c>
      <c r="L11" s="180">
        <v>10</v>
      </c>
      <c r="M11" s="180"/>
      <c r="N11" s="184" t="s">
        <v>1123</v>
      </c>
      <c r="O11" s="184" t="s">
        <v>911</v>
      </c>
      <c r="P11" s="179"/>
      <c r="Q11" s="178" t="s">
        <v>1124</v>
      </c>
    </row>
    <row r="12" spans="1:17" x14ac:dyDescent="0.25">
      <c r="A12" s="10">
        <v>1</v>
      </c>
      <c r="B12" s="10" t="s">
        <v>13</v>
      </c>
      <c r="C12" s="10"/>
      <c r="D12" s="10" t="s">
        <v>1103</v>
      </c>
      <c r="E12" s="10" t="s">
        <v>15</v>
      </c>
      <c r="F12" s="10"/>
      <c r="G12" s="10"/>
      <c r="H12" s="10"/>
      <c r="I12" s="10"/>
      <c r="L12" s="180">
        <v>50</v>
      </c>
      <c r="M12" s="180"/>
      <c r="N12" s="184" t="s">
        <v>1125</v>
      </c>
      <c r="O12" s="184" t="s">
        <v>1126</v>
      </c>
      <c r="P12" s="179"/>
      <c r="Q12" s="178" t="s">
        <v>1127</v>
      </c>
    </row>
    <row r="13" spans="1:17" x14ac:dyDescent="0.25">
      <c r="A13" s="10"/>
      <c r="B13" s="10"/>
      <c r="C13" s="10"/>
      <c r="D13" s="10"/>
      <c r="E13" s="10"/>
      <c r="F13" s="10"/>
      <c r="G13" s="10"/>
      <c r="H13" s="10"/>
      <c r="I13" s="10"/>
      <c r="L13" s="182">
        <v>1</v>
      </c>
      <c r="M13" s="182"/>
      <c r="N13" s="185" t="s">
        <v>1128</v>
      </c>
      <c r="O13" s="185" t="s">
        <v>1129</v>
      </c>
      <c r="P13" s="173"/>
      <c r="Q13" s="143">
        <v>86.5</v>
      </c>
    </row>
    <row r="14" spans="1:17" x14ac:dyDescent="0.25">
      <c r="A14" s="10"/>
      <c r="B14" s="10"/>
      <c r="C14" s="10"/>
      <c r="D14" s="10"/>
      <c r="E14" s="10"/>
      <c r="F14" s="10"/>
      <c r="G14" s="10"/>
      <c r="H14" s="10"/>
      <c r="I14" s="10"/>
      <c r="L14" s="182">
        <v>1</v>
      </c>
      <c r="M14" s="182"/>
      <c r="N14" s="185" t="s">
        <v>1130</v>
      </c>
      <c r="O14" s="185" t="s">
        <v>1131</v>
      </c>
      <c r="P14" s="173"/>
      <c r="Q14" s="143">
        <v>0.98</v>
      </c>
    </row>
    <row r="15" spans="1:17" ht="16.5" customHeight="1" x14ac:dyDescent="0.25">
      <c r="A15" s="10"/>
      <c r="B15" s="10"/>
      <c r="C15" s="10"/>
      <c r="D15" s="10"/>
      <c r="E15" s="10"/>
      <c r="F15" s="10"/>
      <c r="G15" s="10"/>
      <c r="H15" s="10"/>
      <c r="I15" s="10"/>
    </row>
    <row r="16" spans="1:17" x14ac:dyDescent="0.25">
      <c r="A16" s="10" t="s">
        <v>1104</v>
      </c>
      <c r="B16" s="10"/>
      <c r="C16" s="10"/>
      <c r="D16" s="10"/>
      <c r="E16" s="10"/>
      <c r="F16" s="10"/>
      <c r="G16" s="10"/>
      <c r="H16" s="10"/>
      <c r="I16" s="10"/>
    </row>
    <row r="17" spans="1:17" x14ac:dyDescent="0.25">
      <c r="A17" s="10"/>
      <c r="B17" s="10"/>
      <c r="C17" s="10"/>
      <c r="D17" s="10"/>
      <c r="E17" s="10"/>
      <c r="F17" s="10"/>
      <c r="G17" s="10"/>
      <c r="H17" s="10"/>
      <c r="I17" s="10"/>
    </row>
    <row r="18" spans="1:17" x14ac:dyDescent="0.25">
      <c r="A18" s="10"/>
      <c r="B18" s="10"/>
      <c r="C18" s="10"/>
      <c r="D18" s="10"/>
      <c r="E18" s="10"/>
      <c r="F18" s="10"/>
      <c r="G18" s="10"/>
      <c r="H18" s="10"/>
      <c r="I18" s="10"/>
    </row>
    <row r="19" spans="1:17" x14ac:dyDescent="0.25">
      <c r="A19" s="10"/>
      <c r="B19" s="10"/>
      <c r="C19" s="10"/>
      <c r="D19" s="10"/>
      <c r="E19" s="10"/>
      <c r="F19" s="10"/>
      <c r="G19" s="10"/>
      <c r="H19" s="10"/>
      <c r="I19" s="10"/>
    </row>
    <row r="20" spans="1:17" x14ac:dyDescent="0.25">
      <c r="A20" s="10"/>
      <c r="B20" s="10"/>
      <c r="C20" s="10"/>
      <c r="D20" s="10"/>
      <c r="E20" s="10"/>
      <c r="F20" s="10"/>
      <c r="G20" s="10"/>
      <c r="H20" s="10"/>
      <c r="I20" s="10"/>
    </row>
    <row r="21" spans="1:17" x14ac:dyDescent="0.25">
      <c r="A21" s="10"/>
      <c r="B21" s="10"/>
      <c r="C21" s="10"/>
      <c r="D21" s="10"/>
      <c r="E21" s="10"/>
      <c r="F21" s="10"/>
      <c r="G21" s="10"/>
      <c r="H21" s="10"/>
      <c r="I21" s="10"/>
    </row>
    <row r="22" spans="1:17" x14ac:dyDescent="0.25">
      <c r="A22" s="10"/>
      <c r="B22" s="10"/>
      <c r="C22" s="10"/>
      <c r="D22" s="10"/>
      <c r="E22" s="10"/>
      <c r="F22" s="10"/>
      <c r="G22" s="10"/>
      <c r="H22" s="10"/>
      <c r="I22" s="10"/>
    </row>
    <row r="23" spans="1:17" x14ac:dyDescent="0.25">
      <c r="A23" s="10"/>
      <c r="B23" s="10"/>
      <c r="C23" s="10"/>
      <c r="D23" s="10"/>
      <c r="E23" s="10"/>
      <c r="F23" s="10"/>
      <c r="G23" s="10"/>
      <c r="H23" s="10"/>
      <c r="I23" s="10"/>
    </row>
    <row r="24" spans="1:17" x14ac:dyDescent="0.25">
      <c r="A24" s="10"/>
      <c r="B24" s="10"/>
      <c r="C24" s="10"/>
      <c r="D24" s="10"/>
      <c r="E24" s="10"/>
      <c r="F24" s="10"/>
      <c r="G24" s="10"/>
      <c r="H24" s="10"/>
      <c r="I24" s="10"/>
    </row>
    <row r="25" spans="1:17" x14ac:dyDescent="0.25">
      <c r="A25" s="10"/>
      <c r="B25" s="10"/>
      <c r="C25" s="10"/>
      <c r="D25" s="10"/>
      <c r="E25" s="10"/>
      <c r="F25" s="10"/>
      <c r="G25" s="10"/>
      <c r="H25" s="10"/>
      <c r="I25" s="10"/>
      <c r="L25" s="57" t="s">
        <v>1165</v>
      </c>
    </row>
    <row r="26" spans="1:17" x14ac:dyDescent="0.25">
      <c r="A26" s="10"/>
      <c r="B26" s="10"/>
      <c r="C26" s="10"/>
      <c r="D26" s="10"/>
      <c r="E26" s="10"/>
      <c r="F26" s="10"/>
      <c r="G26" s="10"/>
      <c r="H26" s="10"/>
      <c r="I26" s="10"/>
      <c r="L26" s="182"/>
      <c r="M26" s="182"/>
      <c r="N26" s="185"/>
      <c r="O26" s="185"/>
      <c r="P26" s="129"/>
      <c r="Q26" s="129"/>
    </row>
    <row r="27" spans="1:17" x14ac:dyDescent="0.25">
      <c r="A27" s="10"/>
      <c r="B27" s="10"/>
      <c r="C27" s="10"/>
      <c r="D27" s="10"/>
      <c r="E27" s="10"/>
      <c r="F27" s="10"/>
      <c r="G27" s="10"/>
      <c r="H27" s="10"/>
      <c r="I27" s="10"/>
      <c r="L27" t="s">
        <v>1137</v>
      </c>
      <c r="M27">
        <v>3</v>
      </c>
      <c r="N27" s="183" t="s">
        <v>1138</v>
      </c>
    </row>
    <row r="28" spans="1:17" x14ac:dyDescent="0.25">
      <c r="A28" s="10"/>
      <c r="B28" s="10"/>
      <c r="C28" s="10"/>
      <c r="D28" s="10"/>
      <c r="E28" s="10"/>
      <c r="F28" s="10"/>
      <c r="G28" s="10"/>
      <c r="H28" s="10"/>
      <c r="I28" s="10"/>
      <c r="L28" t="s">
        <v>1135</v>
      </c>
      <c r="M28" s="8">
        <v>9</v>
      </c>
      <c r="N28" s="183" t="s">
        <v>1136</v>
      </c>
    </row>
    <row r="29" spans="1:17" x14ac:dyDescent="0.25">
      <c r="A29" s="10"/>
      <c r="B29" s="10"/>
      <c r="C29" s="10"/>
      <c r="D29" s="10"/>
      <c r="E29" s="10"/>
      <c r="F29" s="10"/>
      <c r="G29" s="10"/>
      <c r="H29" s="10"/>
      <c r="I29" s="10"/>
      <c r="M29">
        <f>SUM(M27:M28)</f>
        <v>12</v>
      </c>
      <c r="N29" s="183" t="s">
        <v>1162</v>
      </c>
      <c r="O29" s="188">
        <f>M29*23</f>
        <v>276</v>
      </c>
    </row>
    <row r="30" spans="1:17" x14ac:dyDescent="0.25">
      <c r="A30" s="10"/>
      <c r="B30" s="10"/>
      <c r="C30" s="10"/>
      <c r="D30" s="10"/>
      <c r="E30" s="10"/>
      <c r="F30" s="10"/>
      <c r="G30" s="10"/>
      <c r="H30" s="10"/>
      <c r="I30" s="10"/>
      <c r="L30" t="s">
        <v>712</v>
      </c>
      <c r="N30" s="183" t="s">
        <v>1164</v>
      </c>
      <c r="O30" s="188">
        <v>48</v>
      </c>
    </row>
    <row r="31" spans="1:17" x14ac:dyDescent="0.25">
      <c r="A31" s="10"/>
      <c r="B31" s="10"/>
      <c r="C31" s="10"/>
      <c r="D31" s="10"/>
      <c r="E31" s="10"/>
      <c r="F31" s="10"/>
      <c r="G31" s="10"/>
      <c r="H31" s="10"/>
      <c r="I31" s="10"/>
      <c r="N31" s="183" t="s">
        <v>1139</v>
      </c>
      <c r="O31" s="188">
        <v>96</v>
      </c>
    </row>
    <row r="32" spans="1:17" x14ac:dyDescent="0.25">
      <c r="A32" s="10"/>
      <c r="B32" s="10"/>
      <c r="C32" s="10"/>
      <c r="D32" s="10"/>
      <c r="E32" s="10"/>
      <c r="F32" s="10"/>
      <c r="G32" s="10"/>
      <c r="H32" s="10"/>
      <c r="I32" s="10"/>
      <c r="N32" s="183" t="s">
        <v>1140</v>
      </c>
      <c r="O32" s="188">
        <v>12</v>
      </c>
    </row>
    <row r="33" spans="1:18" x14ac:dyDescent="0.25">
      <c r="A33" s="10"/>
      <c r="B33" s="10"/>
      <c r="C33" s="10"/>
      <c r="D33" s="10"/>
      <c r="E33" s="10"/>
      <c r="F33" s="10"/>
      <c r="G33" s="10"/>
      <c r="H33" s="10"/>
      <c r="I33" s="10"/>
      <c r="N33" s="183" t="s">
        <v>1141</v>
      </c>
      <c r="O33" s="188">
        <v>13</v>
      </c>
    </row>
    <row r="34" spans="1:18" x14ac:dyDescent="0.25">
      <c r="A34" s="10"/>
      <c r="B34" s="10"/>
      <c r="C34" s="10"/>
      <c r="D34" s="10"/>
      <c r="E34" s="10"/>
      <c r="F34" s="10"/>
      <c r="G34" s="10"/>
      <c r="H34" s="10"/>
      <c r="I34" s="10"/>
      <c r="N34" s="183" t="s">
        <v>1142</v>
      </c>
      <c r="O34" s="189">
        <v>15</v>
      </c>
    </row>
    <row r="35" spans="1:18" x14ac:dyDescent="0.25">
      <c r="A35" s="10"/>
      <c r="B35" s="10"/>
      <c r="C35" s="10"/>
      <c r="D35" s="10"/>
      <c r="E35" s="10"/>
      <c r="F35" s="10"/>
      <c r="G35" s="10"/>
      <c r="H35" s="10"/>
      <c r="I35" s="10"/>
      <c r="N35" s="190" t="s">
        <v>176</v>
      </c>
      <c r="O35" s="191">
        <f>SUM(O29:O34)</f>
        <v>460</v>
      </c>
    </row>
    <row r="36" spans="1:18" x14ac:dyDescent="0.25">
      <c r="A36" s="10"/>
      <c r="B36" s="10"/>
      <c r="C36" s="10"/>
      <c r="D36" s="10"/>
      <c r="E36" s="10"/>
      <c r="F36" s="10"/>
      <c r="G36" s="10"/>
      <c r="H36" s="10"/>
      <c r="I36" s="10"/>
    </row>
    <row r="37" spans="1:18" x14ac:dyDescent="0.25">
      <c r="A37" s="10"/>
      <c r="B37" s="10"/>
      <c r="C37" s="10"/>
      <c r="D37" s="10"/>
      <c r="E37" s="10"/>
      <c r="F37" s="10"/>
      <c r="G37" s="10"/>
      <c r="H37" s="10"/>
      <c r="I37" s="10"/>
      <c r="L37" s="57" t="s">
        <v>1166</v>
      </c>
    </row>
    <row r="38" spans="1:18" x14ac:dyDescent="0.25">
      <c r="A38" s="10"/>
      <c r="B38" s="10"/>
      <c r="C38" s="10"/>
      <c r="D38" s="10"/>
      <c r="E38" s="10"/>
      <c r="F38" s="10"/>
      <c r="G38" s="10"/>
      <c r="H38" s="10"/>
      <c r="I38" s="10"/>
    </row>
    <row r="39" spans="1:18" x14ac:dyDescent="0.25">
      <c r="A39" s="10"/>
      <c r="B39" s="10"/>
      <c r="C39" s="10"/>
      <c r="D39" s="10"/>
      <c r="E39" s="10"/>
      <c r="F39" s="10"/>
      <c r="G39" s="10"/>
      <c r="H39" s="10"/>
      <c r="I39" s="10"/>
      <c r="L39" t="s">
        <v>1143</v>
      </c>
      <c r="M39">
        <v>3</v>
      </c>
      <c r="N39" s="183" t="s">
        <v>1144</v>
      </c>
    </row>
    <row r="40" spans="1:18" x14ac:dyDescent="0.25">
      <c r="A40" s="10"/>
      <c r="B40" s="10"/>
      <c r="C40" s="10"/>
      <c r="D40" s="10"/>
      <c r="E40" s="10"/>
      <c r="F40" s="10"/>
      <c r="G40" s="10"/>
      <c r="H40" s="10"/>
      <c r="I40" s="10"/>
      <c r="L40" t="s">
        <v>1145</v>
      </c>
      <c r="M40">
        <v>2</v>
      </c>
      <c r="N40" s="183" t="s">
        <v>1144</v>
      </c>
    </row>
    <row r="41" spans="1:18" x14ac:dyDescent="0.25">
      <c r="A41" s="10"/>
      <c r="B41" s="10"/>
      <c r="C41" s="10"/>
      <c r="D41" s="10"/>
      <c r="E41" s="10"/>
      <c r="F41" s="10"/>
      <c r="G41" s="10"/>
      <c r="H41" s="10"/>
      <c r="I41" s="10"/>
      <c r="L41" t="s">
        <v>1098</v>
      </c>
      <c r="M41">
        <v>9</v>
      </c>
      <c r="N41" s="183" t="s">
        <v>1146</v>
      </c>
    </row>
    <row r="42" spans="1:18" x14ac:dyDescent="0.25">
      <c r="A42" s="7"/>
      <c r="B42" s="8"/>
      <c r="C42" s="8"/>
      <c r="D42" s="8"/>
      <c r="E42" s="8"/>
      <c r="F42" s="8"/>
      <c r="G42" s="8"/>
      <c r="H42" s="8"/>
      <c r="I42" s="9"/>
      <c r="L42" t="s">
        <v>1147</v>
      </c>
      <c r="M42" s="8">
        <v>8</v>
      </c>
      <c r="N42" s="183" t="s">
        <v>1146</v>
      </c>
    </row>
    <row r="43" spans="1:18" x14ac:dyDescent="0.25">
      <c r="A43" s="1" t="s">
        <v>25</v>
      </c>
      <c r="B43" s="2"/>
      <c r="C43" s="2"/>
      <c r="D43" s="2"/>
      <c r="E43" s="3"/>
      <c r="F43" s="1" t="s">
        <v>28</v>
      </c>
      <c r="G43" s="2"/>
      <c r="H43" s="2"/>
      <c r="I43" s="3"/>
      <c r="M43">
        <f>SUM(M39:M42)</f>
        <v>22</v>
      </c>
      <c r="N43" s="183" t="s">
        <v>1162</v>
      </c>
      <c r="O43" s="188">
        <f>M43*23</f>
        <v>506</v>
      </c>
    </row>
    <row r="44" spans="1:18" x14ac:dyDescent="0.25">
      <c r="A44" s="4"/>
      <c r="B44" s="5"/>
      <c r="C44" s="5"/>
      <c r="D44" s="5"/>
      <c r="E44" s="6"/>
      <c r="F44" s="4"/>
      <c r="G44" s="5"/>
      <c r="H44" s="5"/>
      <c r="I44" s="6"/>
    </row>
    <row r="45" spans="1:18" x14ac:dyDescent="0.25">
      <c r="A45" s="4" t="s">
        <v>26</v>
      </c>
      <c r="B45" s="5"/>
      <c r="C45" s="5"/>
      <c r="D45" s="5"/>
      <c r="E45" s="6"/>
      <c r="F45" s="4" t="s">
        <v>29</v>
      </c>
      <c r="G45" s="5"/>
      <c r="H45" s="5"/>
      <c r="I45" s="6"/>
      <c r="L45" s="182">
        <v>8</v>
      </c>
      <c r="M45" s="182" t="s">
        <v>965</v>
      </c>
      <c r="N45" s="185" t="s">
        <v>1132</v>
      </c>
      <c r="P45" s="15">
        <v>240</v>
      </c>
      <c r="Q45" s="15">
        <f>L45*P45</f>
        <v>1920</v>
      </c>
      <c r="R45" s="143">
        <v>186</v>
      </c>
    </row>
    <row r="46" spans="1:18" x14ac:dyDescent="0.25">
      <c r="A46" s="4"/>
      <c r="B46" s="5"/>
      <c r="C46" s="5"/>
      <c r="D46" s="5"/>
      <c r="E46" s="6"/>
      <c r="F46" s="4"/>
      <c r="G46" s="5"/>
      <c r="H46" s="5"/>
      <c r="I46" s="6"/>
      <c r="L46" s="182">
        <v>4</v>
      </c>
      <c r="M46" s="182" t="s">
        <v>965</v>
      </c>
      <c r="N46" s="185" t="s">
        <v>1133</v>
      </c>
      <c r="Q46" s="15">
        <v>16</v>
      </c>
      <c r="R46" s="143">
        <v>1.84</v>
      </c>
    </row>
    <row r="47" spans="1:18" x14ac:dyDescent="0.25">
      <c r="A47" s="7" t="s">
        <v>1577</v>
      </c>
      <c r="B47" s="8"/>
      <c r="C47" s="8"/>
      <c r="D47" s="8"/>
      <c r="E47" s="9"/>
      <c r="F47" s="7"/>
      <c r="G47" s="8"/>
      <c r="H47" s="8"/>
      <c r="I47" s="9"/>
      <c r="L47" s="182">
        <v>7</v>
      </c>
      <c r="M47" s="182" t="s">
        <v>965</v>
      </c>
      <c r="N47" s="185" t="s">
        <v>1134</v>
      </c>
      <c r="Q47" s="15">
        <v>18</v>
      </c>
      <c r="R47" s="143">
        <v>1</v>
      </c>
    </row>
    <row r="48" spans="1:18" x14ac:dyDescent="0.25">
      <c r="L48" s="182">
        <v>7</v>
      </c>
      <c r="M48" s="182" t="s">
        <v>965</v>
      </c>
      <c r="N48" s="185" t="s">
        <v>878</v>
      </c>
      <c r="Q48" s="15">
        <v>39</v>
      </c>
      <c r="R48" s="129">
        <v>3.19</v>
      </c>
    </row>
    <row r="49" spans="12:18" x14ac:dyDescent="0.25">
      <c r="L49" s="182">
        <v>8</v>
      </c>
      <c r="M49" s="182" t="s">
        <v>965</v>
      </c>
      <c r="N49" s="185" t="s">
        <v>1149</v>
      </c>
      <c r="Q49" s="15">
        <v>23</v>
      </c>
      <c r="R49" s="129">
        <v>1.1399999999999999</v>
      </c>
    </row>
    <row r="50" spans="12:18" x14ac:dyDescent="0.25">
      <c r="L50" s="186">
        <v>15</v>
      </c>
      <c r="M50" s="186" t="s">
        <v>77</v>
      </c>
      <c r="N50" s="187" t="s">
        <v>1150</v>
      </c>
      <c r="Q50" s="15">
        <v>13</v>
      </c>
    </row>
    <row r="51" spans="12:18" x14ac:dyDescent="0.25">
      <c r="L51" s="186">
        <v>2</v>
      </c>
      <c r="M51" s="186" t="s">
        <v>965</v>
      </c>
      <c r="N51" s="187" t="s">
        <v>1151</v>
      </c>
      <c r="Q51" s="15">
        <v>3.5</v>
      </c>
    </row>
    <row r="52" spans="12:18" x14ac:dyDescent="0.25">
      <c r="L52" s="186">
        <v>4</v>
      </c>
      <c r="M52" s="186" t="s">
        <v>965</v>
      </c>
      <c r="N52" s="187" t="s">
        <v>975</v>
      </c>
      <c r="Q52" s="15">
        <v>7</v>
      </c>
    </row>
    <row r="53" spans="12:18" x14ac:dyDescent="0.25">
      <c r="L53" s="186">
        <v>60</v>
      </c>
      <c r="M53" s="186" t="s">
        <v>77</v>
      </c>
      <c r="N53" s="187" t="s">
        <v>841</v>
      </c>
      <c r="Q53" s="15">
        <v>13</v>
      </c>
    </row>
    <row r="54" spans="12:18" x14ac:dyDescent="0.25">
      <c r="L54" s="186">
        <v>4</v>
      </c>
      <c r="M54" s="186" t="s">
        <v>965</v>
      </c>
      <c r="N54" s="187" t="s">
        <v>977</v>
      </c>
      <c r="Q54" s="15">
        <v>5</v>
      </c>
    </row>
    <row r="55" spans="12:18" x14ac:dyDescent="0.25">
      <c r="L55" s="186">
        <v>16</v>
      </c>
      <c r="M55" s="186" t="s">
        <v>965</v>
      </c>
      <c r="N55" s="187" t="s">
        <v>1152</v>
      </c>
      <c r="Q55" s="76">
        <v>20</v>
      </c>
    </row>
    <row r="56" spans="12:18" x14ac:dyDescent="0.25">
      <c r="L56" s="186"/>
      <c r="M56" s="186"/>
      <c r="O56" s="187"/>
      <c r="P56" t="s">
        <v>162</v>
      </c>
      <c r="Q56" s="15">
        <f>SUM(Q45:Q55)</f>
        <v>2077.5</v>
      </c>
    </row>
    <row r="57" spans="12:18" x14ac:dyDescent="0.25">
      <c r="L57" s="186"/>
      <c r="M57" s="186"/>
      <c r="N57" s="190" t="s">
        <v>176</v>
      </c>
      <c r="O57" s="192">
        <f>O43+Q56</f>
        <v>2583.5</v>
      </c>
    </row>
    <row r="59" spans="12:18" x14ac:dyDescent="0.25">
      <c r="L59" s="57" t="s">
        <v>1167</v>
      </c>
    </row>
    <row r="61" spans="12:18" x14ac:dyDescent="0.25">
      <c r="L61" s="186">
        <v>3</v>
      </c>
      <c r="M61" s="186" t="s">
        <v>965</v>
      </c>
      <c r="N61" s="183" t="s">
        <v>1154</v>
      </c>
      <c r="O61" s="187" t="s">
        <v>1153</v>
      </c>
      <c r="P61" s="15">
        <f>48*3</f>
        <v>144</v>
      </c>
    </row>
    <row r="62" spans="12:18" x14ac:dyDescent="0.25">
      <c r="L62" s="186">
        <v>2</v>
      </c>
      <c r="M62" s="186" t="s">
        <v>965</v>
      </c>
      <c r="N62" s="183" t="s">
        <v>1154</v>
      </c>
      <c r="O62" s="187" t="s">
        <v>1155</v>
      </c>
      <c r="P62" s="15">
        <f>48*2</f>
        <v>96</v>
      </c>
    </row>
    <row r="63" spans="12:18" x14ac:dyDescent="0.25">
      <c r="L63" t="s">
        <v>1148</v>
      </c>
      <c r="M63" s="5">
        <v>8</v>
      </c>
      <c r="N63" s="183" t="s">
        <v>380</v>
      </c>
      <c r="O63" s="183" t="s">
        <v>1162</v>
      </c>
      <c r="P63" s="189">
        <f>M63*23</f>
        <v>184</v>
      </c>
    </row>
    <row r="65" spans="12:17" x14ac:dyDescent="0.25">
      <c r="O65" s="193" t="s">
        <v>176</v>
      </c>
      <c r="P65" s="112">
        <f>SUM(P61:P63)</f>
        <v>424</v>
      </c>
    </row>
    <row r="66" spans="12:17" x14ac:dyDescent="0.25">
      <c r="O66" s="188"/>
    </row>
    <row r="67" spans="12:17" x14ac:dyDescent="0.25">
      <c r="L67" s="57" t="s">
        <v>1168</v>
      </c>
      <c r="O67" s="188"/>
    </row>
    <row r="68" spans="12:17" x14ac:dyDescent="0.25">
      <c r="O68" s="188"/>
    </row>
    <row r="69" spans="12:17" x14ac:dyDescent="0.25">
      <c r="M69">
        <v>29</v>
      </c>
      <c r="N69" s="183" t="s">
        <v>1163</v>
      </c>
    </row>
    <row r="70" spans="12:17" x14ac:dyDescent="0.25">
      <c r="N70" s="183" t="s">
        <v>1162</v>
      </c>
      <c r="O70" s="193">
        <f>M69*23</f>
        <v>667</v>
      </c>
    </row>
    <row r="72" spans="12:17" x14ac:dyDescent="0.25">
      <c r="L72" s="57" t="s">
        <v>1169</v>
      </c>
    </row>
    <row r="74" spans="12:17" x14ac:dyDescent="0.25">
      <c r="L74" t="s">
        <v>1157</v>
      </c>
      <c r="N74" s="183" t="s">
        <v>383</v>
      </c>
      <c r="O74" s="183" t="s">
        <v>1573</v>
      </c>
      <c r="P74" s="15">
        <f>3*23</f>
        <v>69</v>
      </c>
    </row>
    <row r="75" spans="12:17" x14ac:dyDescent="0.25">
      <c r="L75" s="186">
        <v>2</v>
      </c>
      <c r="M75" s="186" t="s">
        <v>965</v>
      </c>
      <c r="N75" s="183" t="s">
        <v>304</v>
      </c>
      <c r="O75" s="187" t="s">
        <v>1156</v>
      </c>
      <c r="P75" s="15">
        <v>244</v>
      </c>
      <c r="Q75" s="15"/>
    </row>
    <row r="76" spans="12:17" x14ac:dyDescent="0.25">
      <c r="L76">
        <v>1</v>
      </c>
      <c r="M76" t="s">
        <v>965</v>
      </c>
      <c r="O76" s="183" t="s">
        <v>1158</v>
      </c>
      <c r="P76" s="15">
        <v>4</v>
      </c>
    </row>
    <row r="77" spans="12:17" x14ac:dyDescent="0.25">
      <c r="L77">
        <v>2</v>
      </c>
      <c r="M77" t="s">
        <v>965</v>
      </c>
      <c r="O77" s="183" t="s">
        <v>1159</v>
      </c>
      <c r="P77" s="15">
        <v>7</v>
      </c>
    </row>
    <row r="78" spans="12:17" x14ac:dyDescent="0.25">
      <c r="L78">
        <v>5</v>
      </c>
      <c r="M78" t="s">
        <v>77</v>
      </c>
      <c r="O78" s="183" t="s">
        <v>799</v>
      </c>
      <c r="P78" s="76">
        <v>4</v>
      </c>
    </row>
    <row r="79" spans="12:17" x14ac:dyDescent="0.25">
      <c r="O79" s="190" t="s">
        <v>176</v>
      </c>
      <c r="P79" s="202">
        <f>SUM(P74:P78)</f>
        <v>328</v>
      </c>
    </row>
    <row r="80" spans="12:17" x14ac:dyDescent="0.25">
      <c r="P80" s="116"/>
    </row>
    <row r="82" spans="12:16" x14ac:dyDescent="0.25">
      <c r="L82" s="57" t="s">
        <v>1574</v>
      </c>
    </row>
    <row r="83" spans="12:16" x14ac:dyDescent="0.25">
      <c r="L83" t="s">
        <v>1160</v>
      </c>
      <c r="M83">
        <v>5.5</v>
      </c>
      <c r="N83" s="183" t="s">
        <v>1161</v>
      </c>
      <c r="O83" s="183" t="s">
        <v>1162</v>
      </c>
      <c r="P83" s="203">
        <f>M83*23</f>
        <v>126.5</v>
      </c>
    </row>
    <row r="85" spans="12:16" x14ac:dyDescent="0.25">
      <c r="O85" s="190"/>
      <c r="P85" s="123"/>
    </row>
    <row r="88" spans="12:16" x14ac:dyDescent="0.25">
      <c r="O88" s="190" t="s">
        <v>1101</v>
      </c>
      <c r="P88" s="114">
        <f>O70+P65+O57+O35+P79+P83</f>
        <v>4589</v>
      </c>
    </row>
    <row r="89" spans="12:16" x14ac:dyDescent="0.25">
      <c r="P89" s="136" t="s">
        <v>702</v>
      </c>
    </row>
  </sheetData>
  <pageMargins left="0.51181102362204722" right="0" top="0.74803149606299213" bottom="0.74803149606299213" header="0.31496062992125984" footer="0.31496062992125984"/>
  <pageSetup paperSize="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0FF987-7002-4F2A-9570-206F22926F0C}">
  <sheetPr>
    <pageSetUpPr fitToPage="1"/>
  </sheetPr>
  <dimension ref="A1:H58"/>
  <sheetViews>
    <sheetView topLeftCell="A13" workbookViewId="0">
      <selection activeCell="H55" sqref="H55"/>
    </sheetView>
  </sheetViews>
  <sheetFormatPr defaultRowHeight="15" x14ac:dyDescent="0.25"/>
  <cols>
    <col min="1" max="1" width="5.5703125" customWidth="1"/>
    <col min="2" max="2" width="6.85546875" customWidth="1"/>
    <col min="3" max="3" width="6.7109375" customWidth="1"/>
    <col min="4" max="4" width="5.7109375" customWidth="1"/>
    <col min="5" max="5" width="26" customWidth="1"/>
    <col min="6" max="6" width="41" customWidth="1"/>
    <col min="8" max="8" width="9.42578125" bestFit="1" customWidth="1"/>
  </cols>
  <sheetData>
    <row r="1" spans="1:8" x14ac:dyDescent="0.25">
      <c r="A1" s="25"/>
      <c r="B1" s="25"/>
      <c r="C1" s="25"/>
      <c r="D1" s="25"/>
      <c r="E1" s="25"/>
    </row>
    <row r="2" spans="1:8" x14ac:dyDescent="0.25">
      <c r="A2" s="368" t="s">
        <v>59</v>
      </c>
      <c r="B2" s="369"/>
      <c r="C2" s="369"/>
      <c r="D2" s="369"/>
      <c r="E2" s="370"/>
      <c r="F2" s="27" t="s">
        <v>60</v>
      </c>
    </row>
    <row r="3" spans="1:8" x14ac:dyDescent="0.25">
      <c r="A3" s="371" t="s">
        <v>61</v>
      </c>
      <c r="B3" s="372"/>
      <c r="C3" s="372"/>
      <c r="D3" s="372"/>
      <c r="E3" s="373"/>
      <c r="F3" s="28" t="s">
        <v>1187</v>
      </c>
    </row>
    <row r="4" spans="1:8" x14ac:dyDescent="0.25">
      <c r="A4" s="371" t="s">
        <v>63</v>
      </c>
      <c r="B4" s="372"/>
      <c r="C4" s="372"/>
      <c r="D4" s="372"/>
      <c r="E4" s="373"/>
      <c r="F4" s="29"/>
    </row>
    <row r="5" spans="1:8" x14ac:dyDescent="0.25">
      <c r="A5" s="371" t="s">
        <v>64</v>
      </c>
      <c r="B5" s="372"/>
      <c r="C5" s="372"/>
      <c r="D5" s="372"/>
      <c r="E5" s="373"/>
      <c r="F5" s="30" t="s">
        <v>65</v>
      </c>
    </row>
    <row r="6" spans="1:8" x14ac:dyDescent="0.25">
      <c r="A6" s="177"/>
      <c r="B6" s="177"/>
      <c r="C6" s="177"/>
      <c r="D6" s="177"/>
      <c r="E6" s="177"/>
      <c r="F6" s="32"/>
    </row>
    <row r="7" spans="1:8" x14ac:dyDescent="0.25">
      <c r="A7" s="32" t="s">
        <v>66</v>
      </c>
      <c r="B7" s="25"/>
      <c r="C7" s="25"/>
      <c r="D7" s="25"/>
      <c r="E7" s="25"/>
      <c r="F7" s="33" t="s">
        <v>23</v>
      </c>
    </row>
    <row r="8" spans="1:8" x14ac:dyDescent="0.25">
      <c r="A8" s="374"/>
      <c r="B8" s="375"/>
      <c r="C8" s="375"/>
      <c r="D8" s="375"/>
      <c r="E8" s="376"/>
      <c r="F8" s="34"/>
    </row>
    <row r="9" spans="1:8" x14ac:dyDescent="0.25">
      <c r="A9" s="377" t="s">
        <v>1170</v>
      </c>
      <c r="B9" s="378"/>
      <c r="C9" s="378"/>
      <c r="D9" s="378"/>
      <c r="E9" s="379"/>
      <c r="F9" s="35" t="s">
        <v>24</v>
      </c>
    </row>
    <row r="10" spans="1:8" x14ac:dyDescent="0.25">
      <c r="A10" s="362" t="s">
        <v>1171</v>
      </c>
      <c r="B10" s="363"/>
      <c r="C10" s="363"/>
      <c r="D10" s="363"/>
      <c r="E10" s="364"/>
      <c r="F10" s="35"/>
    </row>
    <row r="11" spans="1:8" x14ac:dyDescent="0.25">
      <c r="A11" s="365"/>
      <c r="B11" s="366"/>
      <c r="C11" s="366"/>
      <c r="D11" s="366"/>
      <c r="E11" s="367"/>
      <c r="F11" s="36"/>
    </row>
    <row r="12" spans="1:8" x14ac:dyDescent="0.25">
      <c r="A12" s="37"/>
      <c r="B12" s="38"/>
      <c r="C12" s="38"/>
      <c r="D12" s="38"/>
      <c r="E12" s="38"/>
      <c r="F12" s="39"/>
    </row>
    <row r="13" spans="1:8" x14ac:dyDescent="0.25">
      <c r="A13" s="40" t="s">
        <v>8</v>
      </c>
      <c r="B13" s="40" t="s">
        <v>9</v>
      </c>
      <c r="C13" s="40" t="s">
        <v>70</v>
      </c>
      <c r="D13" s="40" t="s">
        <v>11</v>
      </c>
      <c r="E13" s="38" t="s">
        <v>12</v>
      </c>
      <c r="F13" s="41" t="s">
        <v>19</v>
      </c>
    </row>
    <row r="14" spans="1:8" x14ac:dyDescent="0.25">
      <c r="A14" s="46">
        <v>9</v>
      </c>
      <c r="B14" s="46" t="s">
        <v>13</v>
      </c>
      <c r="C14" s="46"/>
      <c r="D14" s="46"/>
      <c r="E14" s="43" t="s">
        <v>1172</v>
      </c>
      <c r="F14" s="46"/>
    </row>
    <row r="15" spans="1:8" x14ac:dyDescent="0.25">
      <c r="A15" s="10">
        <v>1</v>
      </c>
      <c r="B15" s="10" t="s">
        <v>13</v>
      </c>
      <c r="C15" s="10"/>
      <c r="D15" s="10"/>
      <c r="E15" s="10" t="s">
        <v>1173</v>
      </c>
      <c r="F15" s="10"/>
      <c r="G15" s="23"/>
      <c r="H15" s="23"/>
    </row>
    <row r="16" spans="1:8" s="44" customFormat="1" x14ac:dyDescent="0.25">
      <c r="A16" s="10">
        <v>5</v>
      </c>
      <c r="B16" s="10" t="s">
        <v>77</v>
      </c>
      <c r="C16" s="10"/>
      <c r="D16" s="10"/>
      <c r="E16" s="10" t="s">
        <v>1174</v>
      </c>
      <c r="F16" s="43"/>
      <c r="G16" s="23"/>
      <c r="H16" s="23"/>
    </row>
    <row r="17" spans="1:8" s="44" customFormat="1" x14ac:dyDescent="0.25">
      <c r="A17" s="10">
        <v>2</v>
      </c>
      <c r="B17" s="10" t="s">
        <v>77</v>
      </c>
      <c r="C17" s="10"/>
      <c r="D17" s="10"/>
      <c r="E17" s="10" t="s">
        <v>1175</v>
      </c>
      <c r="F17" s="43"/>
      <c r="G17" s="23"/>
      <c r="H17" s="23"/>
    </row>
    <row r="18" spans="1:8" s="44" customFormat="1" x14ac:dyDescent="0.25">
      <c r="A18" s="10">
        <v>1</v>
      </c>
      <c r="B18" s="10" t="s">
        <v>13</v>
      </c>
      <c r="C18" s="10"/>
      <c r="D18" s="10"/>
      <c r="E18" s="10" t="s">
        <v>1176</v>
      </c>
      <c r="F18" s="43"/>
      <c r="G18" s="23"/>
      <c r="H18" s="23"/>
    </row>
    <row r="19" spans="1:8" s="44" customFormat="1" x14ac:dyDescent="0.25">
      <c r="A19" s="10"/>
      <c r="B19" s="10"/>
      <c r="C19" s="10"/>
      <c r="D19" s="10"/>
      <c r="E19" s="10"/>
      <c r="F19" s="43"/>
      <c r="G19" s="23"/>
      <c r="H19" s="23"/>
    </row>
    <row r="20" spans="1:8" s="44" customFormat="1" x14ac:dyDescent="0.25">
      <c r="A20" s="10"/>
      <c r="B20" s="10"/>
      <c r="C20" s="10"/>
      <c r="D20" s="10"/>
      <c r="E20" s="10"/>
      <c r="F20" s="43"/>
      <c r="G20" s="23"/>
      <c r="H20" s="23"/>
    </row>
    <row r="21" spans="1:8" x14ac:dyDescent="0.25">
      <c r="A21" s="10"/>
      <c r="B21" s="10"/>
      <c r="C21" s="10"/>
      <c r="D21" s="10"/>
      <c r="E21" s="10"/>
      <c r="F21" s="10"/>
    </row>
    <row r="22" spans="1:8" x14ac:dyDescent="0.25">
      <c r="A22" s="10"/>
      <c r="B22" s="10"/>
      <c r="C22" s="10"/>
      <c r="D22" s="10"/>
      <c r="E22" s="10"/>
      <c r="F22" s="10"/>
    </row>
    <row r="23" spans="1:8" s="44" customFormat="1" x14ac:dyDescent="0.25">
      <c r="A23" s="17"/>
      <c r="B23" s="43"/>
      <c r="C23" s="43"/>
      <c r="D23" s="43"/>
      <c r="E23" s="43"/>
      <c r="F23" s="43"/>
      <c r="H23" s="23"/>
    </row>
    <row r="24" spans="1:8" s="44" customFormat="1" x14ac:dyDescent="0.25">
      <c r="A24" s="43"/>
      <c r="B24" s="43"/>
      <c r="C24" s="43"/>
      <c r="D24" s="43"/>
      <c r="E24" s="43"/>
      <c r="F24" s="17"/>
      <c r="H24" s="23"/>
    </row>
    <row r="25" spans="1:8" s="44" customFormat="1" x14ac:dyDescent="0.25">
      <c r="A25" s="43"/>
      <c r="B25" s="43"/>
      <c r="C25" s="43"/>
      <c r="D25" s="43"/>
      <c r="E25" s="43"/>
      <c r="F25" s="17"/>
      <c r="H25" s="23"/>
    </row>
    <row r="26" spans="1:8" s="44" customFormat="1" x14ac:dyDescent="0.25">
      <c r="A26" s="43"/>
      <c r="B26" s="43"/>
      <c r="C26" s="43"/>
      <c r="D26" s="43"/>
      <c r="E26" s="43"/>
      <c r="F26" s="17"/>
      <c r="H26" s="23"/>
    </row>
    <row r="27" spans="1:8" s="44" customFormat="1" x14ac:dyDescent="0.25">
      <c r="A27" s="43"/>
      <c r="B27" s="43"/>
      <c r="C27" s="43"/>
      <c r="D27" s="43"/>
      <c r="E27" s="43"/>
      <c r="F27" s="17"/>
      <c r="H27" s="23"/>
    </row>
    <row r="28" spans="1:8" s="44" customFormat="1" x14ac:dyDescent="0.25">
      <c r="A28" s="43"/>
      <c r="B28" s="43"/>
      <c r="C28" s="43"/>
      <c r="D28" s="43"/>
      <c r="E28" s="43"/>
      <c r="F28" s="43"/>
      <c r="H28" s="23"/>
    </row>
    <row r="29" spans="1:8" s="44" customFormat="1" x14ac:dyDescent="0.25">
      <c r="A29" s="43"/>
      <c r="B29" s="43"/>
      <c r="C29" s="43"/>
      <c r="D29" s="43"/>
      <c r="E29" s="43"/>
      <c r="F29" s="43"/>
      <c r="H29" s="23"/>
    </row>
    <row r="30" spans="1:8" s="44" customFormat="1" x14ac:dyDescent="0.25">
      <c r="A30" s="43"/>
      <c r="B30" s="43"/>
      <c r="C30" s="43"/>
      <c r="D30" s="43"/>
      <c r="E30" s="43"/>
      <c r="F30" s="43"/>
      <c r="H30" s="23"/>
    </row>
    <row r="31" spans="1:8" s="44" customFormat="1" x14ac:dyDescent="0.25">
      <c r="A31" s="43"/>
      <c r="B31" s="43"/>
      <c r="C31" s="43"/>
      <c r="D31" s="43"/>
      <c r="E31" s="43"/>
      <c r="F31" s="17"/>
      <c r="H31" s="23"/>
    </row>
    <row r="32" spans="1:8" s="44" customFormat="1" x14ac:dyDescent="0.25">
      <c r="A32" s="43"/>
      <c r="B32" s="43"/>
      <c r="C32" s="43"/>
      <c r="D32" s="43"/>
      <c r="E32" s="43"/>
      <c r="F32" s="17"/>
      <c r="H32" s="23"/>
    </row>
    <row r="33" spans="1:8" s="44" customFormat="1" x14ac:dyDescent="0.25">
      <c r="A33" s="43"/>
      <c r="B33" s="43"/>
      <c r="C33" s="43"/>
      <c r="D33" s="43"/>
      <c r="E33" s="21"/>
      <c r="F33" s="71"/>
    </row>
    <row r="34" spans="1:8" x14ac:dyDescent="0.25">
      <c r="A34" s="46"/>
      <c r="B34" s="46"/>
      <c r="C34" s="46"/>
      <c r="D34" s="46"/>
      <c r="E34" s="46"/>
      <c r="F34" s="72"/>
      <c r="H34" s="23"/>
    </row>
    <row r="35" spans="1:8" x14ac:dyDescent="0.25">
      <c r="A35" s="46"/>
      <c r="B35" s="46"/>
      <c r="C35" s="46"/>
      <c r="D35" s="46"/>
      <c r="E35" s="46"/>
      <c r="F35" s="70"/>
    </row>
    <row r="36" spans="1:8" x14ac:dyDescent="0.25">
      <c r="A36" s="46"/>
      <c r="B36" s="46"/>
      <c r="C36" s="46"/>
      <c r="D36" s="46"/>
      <c r="E36" s="46"/>
      <c r="F36" s="46"/>
    </row>
    <row r="37" spans="1:8" x14ac:dyDescent="0.25">
      <c r="A37" s="47" t="s">
        <v>97</v>
      </c>
      <c r="B37" s="48"/>
      <c r="C37" s="48"/>
      <c r="D37" s="48"/>
      <c r="E37" s="48"/>
      <c r="F37" s="49" t="s">
        <v>98</v>
      </c>
    </row>
    <row r="38" spans="1:8" x14ac:dyDescent="0.25">
      <c r="A38" s="47"/>
      <c r="B38" s="48"/>
      <c r="C38" s="48"/>
      <c r="D38" s="48"/>
      <c r="E38" s="48"/>
      <c r="F38" s="50"/>
    </row>
    <row r="39" spans="1:8" x14ac:dyDescent="0.25">
      <c r="A39" s="47" t="s">
        <v>99</v>
      </c>
      <c r="B39" s="48"/>
      <c r="C39" s="48"/>
      <c r="D39" s="48"/>
      <c r="E39" s="48"/>
      <c r="F39" s="51"/>
    </row>
    <row r="40" spans="1:8" x14ac:dyDescent="0.25">
      <c r="A40" s="52"/>
      <c r="B40" s="53"/>
      <c r="C40" s="53"/>
      <c r="D40" s="53"/>
      <c r="E40" s="53"/>
      <c r="F40" s="49" t="s">
        <v>100</v>
      </c>
    </row>
    <row r="41" spans="1:8" x14ac:dyDescent="0.25">
      <c r="A41" s="47" t="s">
        <v>1186</v>
      </c>
      <c r="B41" s="48"/>
      <c r="C41" s="48"/>
      <c r="D41" s="48"/>
      <c r="E41" s="48"/>
      <c r="F41" s="54"/>
    </row>
    <row r="42" spans="1:8" x14ac:dyDescent="0.25">
      <c r="A42" s="55"/>
      <c r="B42" s="56"/>
      <c r="C42" s="56"/>
      <c r="D42" s="56"/>
      <c r="E42" s="56"/>
      <c r="F42" s="51"/>
    </row>
    <row r="45" spans="1:8" x14ac:dyDescent="0.25">
      <c r="B45" t="s">
        <v>1177</v>
      </c>
      <c r="D45">
        <v>1</v>
      </c>
      <c r="E45" t="s">
        <v>1178</v>
      </c>
      <c r="F45" s="15"/>
    </row>
    <row r="46" spans="1:8" x14ac:dyDescent="0.25">
      <c r="B46" t="s">
        <v>1179</v>
      </c>
      <c r="D46">
        <v>2</v>
      </c>
      <c r="E46" t="s">
        <v>1180</v>
      </c>
      <c r="F46" s="23"/>
    </row>
    <row r="47" spans="1:8" x14ac:dyDescent="0.25">
      <c r="B47" t="s">
        <v>1181</v>
      </c>
      <c r="D47">
        <v>1.5</v>
      </c>
      <c r="E47" t="s">
        <v>1182</v>
      </c>
      <c r="F47" s="23"/>
    </row>
    <row r="48" spans="1:8" x14ac:dyDescent="0.25">
      <c r="B48" t="s">
        <v>1184</v>
      </c>
      <c r="D48" s="8">
        <v>2</v>
      </c>
      <c r="E48" t="s">
        <v>1185</v>
      </c>
      <c r="F48" s="23"/>
    </row>
    <row r="49" spans="2:6" x14ac:dyDescent="0.25">
      <c r="D49">
        <f>SUM(D45:D48)</f>
        <v>6.5</v>
      </c>
      <c r="E49" t="s">
        <v>1188</v>
      </c>
      <c r="F49" s="23">
        <f>D49*23</f>
        <v>149.5</v>
      </c>
    </row>
    <row r="50" spans="2:6" x14ac:dyDescent="0.25">
      <c r="F50" s="23"/>
    </row>
    <row r="51" spans="2:6" x14ac:dyDescent="0.25">
      <c r="E51" t="s">
        <v>162</v>
      </c>
      <c r="F51" s="15">
        <v>45</v>
      </c>
    </row>
    <row r="52" spans="2:6" x14ac:dyDescent="0.25">
      <c r="F52" s="15"/>
    </row>
    <row r="53" spans="2:6" x14ac:dyDescent="0.25">
      <c r="B53" t="s">
        <v>1137</v>
      </c>
      <c r="E53" t="s">
        <v>1183</v>
      </c>
    </row>
    <row r="54" spans="2:6" x14ac:dyDescent="0.25">
      <c r="E54" t="s">
        <v>1189</v>
      </c>
      <c r="F54" s="23">
        <v>670</v>
      </c>
    </row>
    <row r="55" spans="2:6" x14ac:dyDescent="0.25">
      <c r="F55" s="8"/>
    </row>
    <row r="57" spans="2:6" x14ac:dyDescent="0.25">
      <c r="F57" s="23">
        <f>SUM(F49:F54)</f>
        <v>864.5</v>
      </c>
    </row>
    <row r="58" spans="2:6" x14ac:dyDescent="0.25">
      <c r="F58" s="126" t="s">
        <v>702</v>
      </c>
    </row>
  </sheetData>
  <mergeCells count="8">
    <mergeCell ref="A10:E10"/>
    <mergeCell ref="A11:E11"/>
    <mergeCell ref="A2:E2"/>
    <mergeCell ref="A3:E3"/>
    <mergeCell ref="A4:E4"/>
    <mergeCell ref="A5:E5"/>
    <mergeCell ref="A8:E8"/>
    <mergeCell ref="A9:E9"/>
  </mergeCells>
  <pageMargins left="0.7" right="0.7" top="0.75" bottom="0.75" header="0.3" footer="0.3"/>
  <pageSetup paperSize="9" scale="87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F54316-D43B-4590-B415-D0498DDF2F3A}">
  <dimension ref="A1:I47"/>
  <sheetViews>
    <sheetView topLeftCell="B4" workbookViewId="0">
      <selection activeCell="L23" sqref="L23"/>
    </sheetView>
  </sheetViews>
  <sheetFormatPr defaultRowHeight="15" x14ac:dyDescent="0.25"/>
  <sheetData>
    <row r="1" spans="1:9" x14ac:dyDescent="0.25">
      <c r="A1" s="1" t="s">
        <v>0</v>
      </c>
      <c r="B1" s="2"/>
      <c r="C1" s="2"/>
      <c r="D1" s="2"/>
      <c r="E1" s="3"/>
      <c r="F1" s="1" t="s">
        <v>20</v>
      </c>
      <c r="G1" s="2"/>
      <c r="H1" s="2"/>
      <c r="I1" s="3"/>
    </row>
    <row r="2" spans="1:9" x14ac:dyDescent="0.25">
      <c r="A2" s="4" t="s">
        <v>1</v>
      </c>
      <c r="B2" s="5"/>
      <c r="C2" s="5"/>
      <c r="D2" s="5"/>
      <c r="E2" s="6"/>
      <c r="F2" s="4"/>
      <c r="G2" s="5"/>
      <c r="H2" s="5"/>
      <c r="I2" s="6"/>
    </row>
    <row r="3" spans="1:9" x14ac:dyDescent="0.25">
      <c r="A3" s="4" t="s">
        <v>2</v>
      </c>
      <c r="B3" s="5"/>
      <c r="C3" s="5"/>
      <c r="D3" s="5"/>
      <c r="E3" s="6"/>
      <c r="F3" s="4" t="s">
        <v>1575</v>
      </c>
      <c r="G3" s="5"/>
      <c r="H3" s="5"/>
      <c r="I3" s="6"/>
    </row>
    <row r="4" spans="1:9" x14ac:dyDescent="0.25">
      <c r="A4" s="7" t="s">
        <v>3</v>
      </c>
      <c r="B4" s="8"/>
      <c r="C4" s="8"/>
      <c r="D4" s="8"/>
      <c r="E4" s="9"/>
      <c r="F4" s="7" t="s">
        <v>30</v>
      </c>
      <c r="G4" s="8"/>
      <c r="H4" s="8"/>
      <c r="I4" s="9"/>
    </row>
    <row r="6" spans="1:9" x14ac:dyDescent="0.25">
      <c r="A6" t="s">
        <v>4</v>
      </c>
      <c r="F6" t="s">
        <v>23</v>
      </c>
    </row>
    <row r="7" spans="1:9" x14ac:dyDescent="0.25">
      <c r="A7" s="1" t="s">
        <v>5</v>
      </c>
      <c r="B7" s="2"/>
      <c r="C7" s="2"/>
      <c r="D7" s="2"/>
      <c r="E7" s="3"/>
      <c r="F7" s="2"/>
      <c r="G7" s="2"/>
      <c r="H7" s="2"/>
      <c r="I7" s="3"/>
    </row>
    <row r="8" spans="1:9" x14ac:dyDescent="0.25">
      <c r="A8" s="4" t="s">
        <v>6</v>
      </c>
      <c r="B8" s="5"/>
      <c r="C8" s="5"/>
      <c r="D8" s="5"/>
      <c r="E8" s="6"/>
      <c r="F8" s="5"/>
      <c r="G8" s="5" t="s">
        <v>24</v>
      </c>
      <c r="H8" s="5"/>
      <c r="I8" s="6"/>
    </row>
    <row r="9" spans="1:9" x14ac:dyDescent="0.25">
      <c r="A9" s="4" t="s">
        <v>7</v>
      </c>
      <c r="B9" s="5"/>
      <c r="C9" s="5"/>
      <c r="D9" s="5"/>
      <c r="E9" s="6"/>
      <c r="F9" s="5"/>
      <c r="G9" s="5"/>
      <c r="H9" s="5"/>
      <c r="I9" s="6"/>
    </row>
    <row r="10" spans="1:9" x14ac:dyDescent="0.25">
      <c r="A10" s="7"/>
      <c r="B10" s="8"/>
      <c r="C10" s="8"/>
      <c r="D10" s="8"/>
      <c r="E10" s="9"/>
      <c r="F10" s="8"/>
      <c r="G10" s="8"/>
      <c r="H10" s="8"/>
      <c r="I10" s="9"/>
    </row>
    <row r="11" spans="1:9" x14ac:dyDescent="0.25">
      <c r="A11" t="s">
        <v>8</v>
      </c>
      <c r="B11" t="s">
        <v>9</v>
      </c>
      <c r="C11" t="s">
        <v>10</v>
      </c>
      <c r="D11" t="s">
        <v>11</v>
      </c>
      <c r="E11" t="s">
        <v>12</v>
      </c>
      <c r="F11" t="s">
        <v>19</v>
      </c>
    </row>
    <row r="12" spans="1:9" x14ac:dyDescent="0.25">
      <c r="A12" s="204">
        <v>8</v>
      </c>
      <c r="B12" s="204" t="s">
        <v>965</v>
      </c>
      <c r="C12" s="10"/>
      <c r="D12" s="205" t="s">
        <v>1132</v>
      </c>
      <c r="E12" s="10"/>
      <c r="F12" s="10"/>
      <c r="G12" s="10"/>
      <c r="H12" s="10"/>
      <c r="I12" s="10"/>
    </row>
    <row r="13" spans="1:9" x14ac:dyDescent="0.25">
      <c r="A13" s="204">
        <v>4</v>
      </c>
      <c r="B13" s="204" t="s">
        <v>965</v>
      </c>
      <c r="C13" s="10"/>
      <c r="D13" s="205" t="s">
        <v>1133</v>
      </c>
      <c r="E13" s="10"/>
      <c r="F13" s="10"/>
      <c r="G13" s="10"/>
      <c r="H13" s="10"/>
      <c r="I13" s="10"/>
    </row>
    <row r="14" spans="1:9" x14ac:dyDescent="0.25">
      <c r="A14" s="204">
        <v>7</v>
      </c>
      <c r="B14" s="204" t="s">
        <v>965</v>
      </c>
      <c r="C14" s="10"/>
      <c r="D14" s="205" t="s">
        <v>1134</v>
      </c>
      <c r="E14" s="10"/>
      <c r="F14" s="10"/>
      <c r="G14" s="10"/>
      <c r="H14" s="10"/>
      <c r="I14" s="10"/>
    </row>
    <row r="15" spans="1:9" x14ac:dyDescent="0.25">
      <c r="A15" s="204">
        <v>7</v>
      </c>
      <c r="B15" s="204" t="s">
        <v>965</v>
      </c>
      <c r="C15" s="10"/>
      <c r="D15" s="205" t="s">
        <v>878</v>
      </c>
      <c r="E15" s="10"/>
      <c r="F15" s="10"/>
      <c r="G15" s="10"/>
      <c r="H15" s="10"/>
      <c r="I15" s="10"/>
    </row>
    <row r="16" spans="1:9" x14ac:dyDescent="0.25">
      <c r="A16" s="204">
        <v>8</v>
      </c>
      <c r="B16" s="204" t="s">
        <v>965</v>
      </c>
      <c r="C16" s="10"/>
      <c r="D16" s="205" t="s">
        <v>1149</v>
      </c>
      <c r="E16" s="10"/>
      <c r="F16" s="10"/>
      <c r="G16" s="10"/>
      <c r="H16" s="10"/>
      <c r="I16" s="10"/>
    </row>
    <row r="17" spans="1:9" x14ac:dyDescent="0.25">
      <c r="A17" s="206">
        <v>15</v>
      </c>
      <c r="B17" s="206" t="s">
        <v>77</v>
      </c>
      <c r="C17" s="10"/>
      <c r="D17" s="207" t="s">
        <v>1150</v>
      </c>
      <c r="E17" s="10"/>
      <c r="F17" s="10"/>
      <c r="G17" s="10"/>
      <c r="H17" s="10"/>
      <c r="I17" s="10"/>
    </row>
    <row r="18" spans="1:9" x14ac:dyDescent="0.25">
      <c r="A18" s="206">
        <v>2</v>
      </c>
      <c r="B18" s="206" t="s">
        <v>965</v>
      </c>
      <c r="C18" s="10"/>
      <c r="D18" s="207" t="s">
        <v>1151</v>
      </c>
      <c r="E18" s="10"/>
      <c r="F18" s="10"/>
      <c r="G18" s="10"/>
      <c r="H18" s="10"/>
      <c r="I18" s="10"/>
    </row>
    <row r="19" spans="1:9" x14ac:dyDescent="0.25">
      <c r="A19" s="206">
        <v>4</v>
      </c>
      <c r="B19" s="206" t="s">
        <v>965</v>
      </c>
      <c r="C19" s="10"/>
      <c r="D19" s="207" t="s">
        <v>975</v>
      </c>
      <c r="E19" s="10"/>
      <c r="F19" s="10"/>
      <c r="G19" s="10"/>
      <c r="H19" s="10"/>
      <c r="I19" s="10"/>
    </row>
    <row r="20" spans="1:9" x14ac:dyDescent="0.25">
      <c r="A20" s="206">
        <v>60</v>
      </c>
      <c r="B20" s="206" t="s">
        <v>77</v>
      </c>
      <c r="C20" s="10"/>
      <c r="D20" s="207" t="s">
        <v>841</v>
      </c>
      <c r="E20" s="10"/>
      <c r="F20" s="10"/>
      <c r="G20" s="10"/>
      <c r="H20" s="10"/>
      <c r="I20" s="10"/>
    </row>
    <row r="21" spans="1:9" x14ac:dyDescent="0.25">
      <c r="A21" s="206">
        <v>4</v>
      </c>
      <c r="B21" s="206" t="s">
        <v>965</v>
      </c>
      <c r="C21" s="10"/>
      <c r="D21" s="207" t="s">
        <v>977</v>
      </c>
      <c r="E21" s="10"/>
      <c r="F21" s="10"/>
      <c r="G21" s="10"/>
      <c r="H21" s="10"/>
      <c r="I21" s="10"/>
    </row>
    <row r="22" spans="1:9" x14ac:dyDescent="0.25">
      <c r="A22" s="206">
        <v>16</v>
      </c>
      <c r="B22" s="206" t="s">
        <v>965</v>
      </c>
      <c r="C22" s="10"/>
      <c r="D22" s="207" t="s">
        <v>1152</v>
      </c>
      <c r="E22" s="10"/>
      <c r="F22" s="10"/>
      <c r="G22" s="10"/>
      <c r="H22" s="10"/>
      <c r="I22" s="10"/>
    </row>
    <row r="23" spans="1:9" x14ac:dyDescent="0.25">
      <c r="A23" s="10"/>
      <c r="B23" s="10"/>
      <c r="C23" s="10"/>
      <c r="D23" s="10"/>
      <c r="E23" s="10"/>
      <c r="F23" s="10"/>
      <c r="G23" s="10"/>
      <c r="H23" s="10"/>
      <c r="I23" s="10"/>
    </row>
    <row r="24" spans="1:9" x14ac:dyDescent="0.25">
      <c r="A24" s="10"/>
      <c r="B24" s="10"/>
      <c r="C24" s="10"/>
      <c r="D24" s="10"/>
      <c r="E24" s="10"/>
      <c r="F24" s="10"/>
      <c r="G24" s="10"/>
      <c r="H24" s="10"/>
      <c r="I24" s="10"/>
    </row>
    <row r="25" spans="1:9" x14ac:dyDescent="0.25">
      <c r="A25" s="10"/>
      <c r="B25" s="10"/>
      <c r="C25" s="10"/>
      <c r="D25" s="10"/>
      <c r="E25" s="10"/>
      <c r="F25" s="10"/>
      <c r="G25" s="10"/>
      <c r="H25" s="10"/>
      <c r="I25" s="10"/>
    </row>
    <row r="26" spans="1:9" x14ac:dyDescent="0.25">
      <c r="A26" s="10"/>
      <c r="B26" s="10"/>
      <c r="C26" s="10"/>
      <c r="D26" s="10"/>
      <c r="E26" s="10"/>
      <c r="F26" s="10"/>
      <c r="G26" s="10"/>
      <c r="H26" s="10"/>
      <c r="I26" s="10"/>
    </row>
    <row r="27" spans="1:9" x14ac:dyDescent="0.25">
      <c r="A27" s="10"/>
      <c r="B27" s="10"/>
      <c r="C27" s="10"/>
      <c r="D27" s="10"/>
      <c r="E27" s="10"/>
      <c r="F27" s="10"/>
      <c r="G27" s="10"/>
      <c r="H27" s="10"/>
      <c r="I27" s="10"/>
    </row>
    <row r="28" spans="1:9" x14ac:dyDescent="0.25">
      <c r="A28" s="10"/>
      <c r="B28" s="10"/>
      <c r="C28" s="10"/>
      <c r="D28" s="10"/>
      <c r="E28" s="10"/>
      <c r="F28" s="10"/>
      <c r="G28" s="10"/>
      <c r="H28" s="10"/>
      <c r="I28" s="10"/>
    </row>
    <row r="29" spans="1:9" x14ac:dyDescent="0.25">
      <c r="A29" s="10"/>
      <c r="B29" s="10"/>
      <c r="C29" s="10"/>
      <c r="D29" s="10"/>
      <c r="E29" s="10"/>
      <c r="F29" s="10"/>
      <c r="G29" s="10"/>
      <c r="H29" s="10"/>
      <c r="I29" s="10"/>
    </row>
    <row r="30" spans="1:9" x14ac:dyDescent="0.25">
      <c r="A30" s="10"/>
      <c r="B30" s="10"/>
      <c r="C30" s="10"/>
      <c r="D30" s="10"/>
      <c r="E30" s="10"/>
      <c r="F30" s="10"/>
      <c r="G30" s="10"/>
      <c r="H30" s="10"/>
      <c r="I30" s="10"/>
    </row>
    <row r="31" spans="1:9" x14ac:dyDescent="0.25">
      <c r="A31" s="10"/>
      <c r="B31" s="10"/>
      <c r="C31" s="10"/>
      <c r="D31" s="10"/>
      <c r="E31" s="10"/>
      <c r="F31" s="10"/>
      <c r="G31" s="10"/>
      <c r="H31" s="10"/>
      <c r="I31" s="10"/>
    </row>
    <row r="32" spans="1:9" x14ac:dyDescent="0.25">
      <c r="A32" s="10"/>
      <c r="B32" s="10"/>
      <c r="C32" s="10"/>
      <c r="D32" s="10"/>
      <c r="E32" s="10"/>
      <c r="F32" s="10"/>
      <c r="G32" s="10"/>
      <c r="H32" s="10"/>
      <c r="I32" s="10"/>
    </row>
    <row r="33" spans="1:9" x14ac:dyDescent="0.25">
      <c r="A33" s="10"/>
      <c r="B33" s="10"/>
      <c r="C33" s="10"/>
      <c r="D33" s="10"/>
      <c r="E33" s="10"/>
      <c r="F33" s="10"/>
      <c r="G33" s="10"/>
      <c r="H33" s="10"/>
      <c r="I33" s="10"/>
    </row>
    <row r="34" spans="1:9" x14ac:dyDescent="0.25">
      <c r="A34" s="10"/>
      <c r="B34" s="10"/>
      <c r="C34" s="10"/>
      <c r="D34" s="10"/>
      <c r="E34" s="10"/>
      <c r="F34" s="10"/>
      <c r="G34" s="10"/>
      <c r="H34" s="10"/>
      <c r="I34" s="10"/>
    </row>
    <row r="35" spans="1:9" x14ac:dyDescent="0.25">
      <c r="A35" s="10"/>
      <c r="B35" s="10"/>
      <c r="C35" s="10"/>
      <c r="D35" s="10"/>
      <c r="E35" s="10"/>
      <c r="F35" s="10"/>
      <c r="G35" s="10"/>
      <c r="H35" s="10"/>
      <c r="I35" s="10"/>
    </row>
    <row r="36" spans="1:9" x14ac:dyDescent="0.25">
      <c r="A36" s="10"/>
      <c r="B36" s="10"/>
      <c r="C36" s="10"/>
      <c r="D36" s="10"/>
      <c r="E36" s="10"/>
      <c r="F36" s="10"/>
      <c r="G36" s="10"/>
      <c r="H36" s="10"/>
      <c r="I36" s="10"/>
    </row>
    <row r="37" spans="1:9" x14ac:dyDescent="0.25">
      <c r="A37" s="10"/>
      <c r="B37" s="10"/>
      <c r="C37" s="10"/>
      <c r="D37" s="10"/>
      <c r="E37" s="10"/>
      <c r="F37" s="10"/>
      <c r="G37" s="10"/>
      <c r="H37" s="10"/>
      <c r="I37" s="10"/>
    </row>
    <row r="38" spans="1:9" x14ac:dyDescent="0.25">
      <c r="A38" s="10"/>
      <c r="B38" s="10"/>
      <c r="C38" s="10"/>
      <c r="D38" s="10"/>
      <c r="E38" s="10"/>
      <c r="F38" s="10"/>
      <c r="G38" s="10"/>
      <c r="H38" s="10"/>
      <c r="I38" s="10"/>
    </row>
    <row r="39" spans="1:9" x14ac:dyDescent="0.25">
      <c r="A39" s="10"/>
      <c r="B39" s="10"/>
      <c r="C39" s="10"/>
      <c r="D39" s="10"/>
      <c r="E39" s="10"/>
      <c r="F39" s="10"/>
      <c r="G39" s="10"/>
      <c r="H39" s="10"/>
      <c r="I39" s="10"/>
    </row>
    <row r="40" spans="1:9" x14ac:dyDescent="0.25">
      <c r="A40" s="10"/>
      <c r="B40" s="10"/>
      <c r="C40" s="10"/>
      <c r="D40" s="10"/>
      <c r="E40" s="10"/>
      <c r="F40" s="10"/>
      <c r="G40" s="10"/>
      <c r="H40" s="10"/>
      <c r="I40" s="10"/>
    </row>
    <row r="41" spans="1:9" x14ac:dyDescent="0.25">
      <c r="A41" s="10"/>
      <c r="B41" s="10"/>
      <c r="C41" s="10"/>
      <c r="D41" s="10"/>
      <c r="E41" s="10"/>
      <c r="F41" s="10"/>
      <c r="G41" s="10"/>
      <c r="H41" s="10"/>
      <c r="I41" s="10"/>
    </row>
    <row r="42" spans="1:9" x14ac:dyDescent="0.25">
      <c r="A42" s="7"/>
      <c r="B42" s="8"/>
      <c r="C42" s="8"/>
      <c r="D42" s="8"/>
      <c r="E42" s="8"/>
      <c r="F42" s="8"/>
      <c r="G42" s="8"/>
      <c r="H42" s="8"/>
      <c r="I42" s="9"/>
    </row>
    <row r="43" spans="1:9" x14ac:dyDescent="0.25">
      <c r="A43" s="1" t="s">
        <v>25</v>
      </c>
      <c r="B43" s="2"/>
      <c r="C43" s="2"/>
      <c r="D43" s="2"/>
      <c r="E43" s="3"/>
      <c r="F43" s="1" t="s">
        <v>28</v>
      </c>
      <c r="G43" s="2"/>
      <c r="H43" s="2"/>
      <c r="I43" s="3"/>
    </row>
    <row r="44" spans="1:9" x14ac:dyDescent="0.25">
      <c r="A44" s="4"/>
      <c r="B44" s="5"/>
      <c r="C44" s="5"/>
      <c r="D44" s="5"/>
      <c r="E44" s="6"/>
      <c r="F44" s="4"/>
      <c r="G44" s="5"/>
      <c r="H44" s="5"/>
      <c r="I44" s="6"/>
    </row>
    <row r="45" spans="1:9" x14ac:dyDescent="0.25">
      <c r="A45" s="4" t="s">
        <v>26</v>
      </c>
      <c r="B45" s="5"/>
      <c r="C45" s="5"/>
      <c r="D45" s="5"/>
      <c r="E45" s="6"/>
      <c r="F45" s="4" t="s">
        <v>29</v>
      </c>
      <c r="G45" s="5"/>
      <c r="H45" s="5"/>
      <c r="I45" s="6"/>
    </row>
    <row r="46" spans="1:9" x14ac:dyDescent="0.25">
      <c r="A46" s="4"/>
      <c r="B46" s="5"/>
      <c r="C46" s="5"/>
      <c r="D46" s="5"/>
      <c r="E46" s="6"/>
      <c r="F46" s="4"/>
      <c r="G46" s="5"/>
      <c r="H46" s="5"/>
      <c r="I46" s="6"/>
    </row>
    <row r="47" spans="1:9" x14ac:dyDescent="0.25">
      <c r="A47" s="7" t="s">
        <v>1576</v>
      </c>
      <c r="B47" s="8"/>
      <c r="C47" s="8"/>
      <c r="D47" s="8"/>
      <c r="E47" s="9"/>
      <c r="F47" s="7"/>
      <c r="G47" s="8"/>
      <c r="H47" s="8"/>
      <c r="I47" s="9"/>
    </row>
  </sheetData>
  <pageMargins left="0.7" right="0.7" top="0.75" bottom="0.75" header="0.3" footer="0.3"/>
  <pageSetup paperSize="9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31D8E-74D1-4754-92C7-F79D6009991D}">
  <sheetPr>
    <pageSetUpPr fitToPage="1"/>
  </sheetPr>
  <dimension ref="A1:L87"/>
  <sheetViews>
    <sheetView topLeftCell="A22" workbookViewId="0">
      <selection activeCell="I64" sqref="I64"/>
    </sheetView>
  </sheetViews>
  <sheetFormatPr defaultRowHeight="15" x14ac:dyDescent="0.25"/>
  <cols>
    <col min="1" max="1" width="5.5703125" customWidth="1"/>
    <col min="2" max="2" width="6.85546875" customWidth="1"/>
    <col min="3" max="3" width="6.7109375" customWidth="1"/>
    <col min="4" max="4" width="5.7109375" customWidth="1"/>
    <col min="5" max="5" width="26" customWidth="1"/>
    <col min="6" max="6" width="41" customWidth="1"/>
    <col min="8" max="8" width="12.140625" customWidth="1"/>
    <col min="10" max="11" width="9.42578125" bestFit="1" customWidth="1"/>
  </cols>
  <sheetData>
    <row r="1" spans="1:8" x14ac:dyDescent="0.25">
      <c r="A1" s="25"/>
      <c r="B1" s="25"/>
      <c r="C1" s="25"/>
      <c r="D1" s="25"/>
      <c r="E1" s="25"/>
    </row>
    <row r="2" spans="1:8" x14ac:dyDescent="0.25">
      <c r="A2" s="368" t="s">
        <v>59</v>
      </c>
      <c r="B2" s="369"/>
      <c r="C2" s="369"/>
      <c r="D2" s="369"/>
      <c r="E2" s="370"/>
      <c r="F2" s="27" t="s">
        <v>60</v>
      </c>
    </row>
    <row r="3" spans="1:8" x14ac:dyDescent="0.25">
      <c r="A3" s="371" t="s">
        <v>61</v>
      </c>
      <c r="B3" s="372"/>
      <c r="C3" s="372"/>
      <c r="D3" s="372"/>
      <c r="E3" s="373"/>
      <c r="F3" s="28" t="s">
        <v>2607</v>
      </c>
    </row>
    <row r="4" spans="1:8" x14ac:dyDescent="0.25">
      <c r="A4" s="371" t="s">
        <v>63</v>
      </c>
      <c r="B4" s="372"/>
      <c r="C4" s="372"/>
      <c r="D4" s="372"/>
      <c r="E4" s="373"/>
      <c r="F4" s="29"/>
    </row>
    <row r="5" spans="1:8" x14ac:dyDescent="0.25">
      <c r="A5" s="371" t="s">
        <v>64</v>
      </c>
      <c r="B5" s="372"/>
      <c r="C5" s="372"/>
      <c r="D5" s="372"/>
      <c r="E5" s="373"/>
      <c r="F5" s="30" t="s">
        <v>65</v>
      </c>
    </row>
    <row r="6" spans="1:8" x14ac:dyDescent="0.25">
      <c r="A6" s="241"/>
      <c r="B6" s="241"/>
      <c r="C6" s="241"/>
      <c r="D6" s="241"/>
      <c r="E6" s="241"/>
      <c r="F6" s="32"/>
    </row>
    <row r="7" spans="1:8" x14ac:dyDescent="0.25">
      <c r="A7" s="32" t="s">
        <v>66</v>
      </c>
      <c r="B7" s="25"/>
      <c r="C7" s="25"/>
      <c r="D7" s="25"/>
      <c r="E7" s="25"/>
      <c r="F7" s="33" t="s">
        <v>23</v>
      </c>
    </row>
    <row r="8" spans="1:8" x14ac:dyDescent="0.25">
      <c r="A8" s="374"/>
      <c r="B8" s="375"/>
      <c r="C8" s="375"/>
      <c r="D8" s="375"/>
      <c r="E8" s="376"/>
      <c r="F8" s="34"/>
    </row>
    <row r="9" spans="1:8" x14ac:dyDescent="0.25">
      <c r="A9" s="377" t="s">
        <v>2099</v>
      </c>
      <c r="B9" s="378"/>
      <c r="C9" s="378"/>
      <c r="D9" s="378"/>
      <c r="E9" s="379"/>
      <c r="F9" s="35" t="s">
        <v>24</v>
      </c>
    </row>
    <row r="10" spans="1:8" x14ac:dyDescent="0.25">
      <c r="A10" s="362" t="s">
        <v>2029</v>
      </c>
      <c r="B10" s="363"/>
      <c r="C10" s="363"/>
      <c r="D10" s="363"/>
      <c r="E10" s="364"/>
      <c r="F10" s="35"/>
    </row>
    <row r="11" spans="1:8" x14ac:dyDescent="0.25">
      <c r="A11" s="365" t="s">
        <v>852</v>
      </c>
      <c r="B11" s="366"/>
      <c r="C11" s="366"/>
      <c r="D11" s="366"/>
      <c r="E11" s="367"/>
      <c r="F11" s="36"/>
    </row>
    <row r="12" spans="1:8" x14ac:dyDescent="0.25">
      <c r="A12" s="37"/>
      <c r="B12" s="38"/>
      <c r="C12" s="38"/>
      <c r="D12" s="38"/>
      <c r="E12" s="38"/>
      <c r="F12" s="39"/>
    </row>
    <row r="13" spans="1:8" x14ac:dyDescent="0.25">
      <c r="A13" s="40" t="s">
        <v>8</v>
      </c>
      <c r="B13" s="40" t="s">
        <v>9</v>
      </c>
      <c r="C13" s="40" t="s">
        <v>70</v>
      </c>
      <c r="D13" s="40" t="s">
        <v>11</v>
      </c>
      <c r="E13" s="38" t="s">
        <v>12</v>
      </c>
      <c r="F13" s="41" t="s">
        <v>19</v>
      </c>
    </row>
    <row r="14" spans="1:8" x14ac:dyDescent="0.25">
      <c r="A14" s="46">
        <v>20</v>
      </c>
      <c r="B14" s="46" t="s">
        <v>77</v>
      </c>
      <c r="C14" s="10" t="s">
        <v>2027</v>
      </c>
      <c r="D14" s="10"/>
      <c r="E14" s="10" t="s">
        <v>2028</v>
      </c>
      <c r="F14" s="10"/>
      <c r="G14" s="15">
        <v>1.1295500000000001</v>
      </c>
      <c r="H14" s="74">
        <f>G14*A14</f>
        <v>22.591000000000001</v>
      </c>
    </row>
    <row r="15" spans="1:8" x14ac:dyDescent="0.25">
      <c r="A15" s="10">
        <v>1</v>
      </c>
      <c r="B15" s="10" t="s">
        <v>13</v>
      </c>
      <c r="C15" s="10"/>
      <c r="D15" s="10"/>
      <c r="E15" s="10" t="s">
        <v>2030</v>
      </c>
      <c r="F15" s="10"/>
      <c r="G15" s="23">
        <v>53</v>
      </c>
      <c r="H15" s="74">
        <f t="shared" ref="H15:H31" si="0">G15*A15</f>
        <v>53</v>
      </c>
    </row>
    <row r="16" spans="1:8" s="44" customFormat="1" x14ac:dyDescent="0.25">
      <c r="A16" s="10">
        <v>1</v>
      </c>
      <c r="B16" s="10" t="s">
        <v>13</v>
      </c>
      <c r="C16" s="10"/>
      <c r="D16" s="10"/>
      <c r="E16" s="10" t="s">
        <v>2037</v>
      </c>
      <c r="F16" s="43"/>
      <c r="G16" s="23">
        <v>60</v>
      </c>
      <c r="H16" s="74">
        <f t="shared" si="0"/>
        <v>60</v>
      </c>
    </row>
    <row r="17" spans="1:8" s="44" customFormat="1" x14ac:dyDescent="0.25">
      <c r="A17" s="10">
        <v>1</v>
      </c>
      <c r="B17" s="10" t="s">
        <v>13</v>
      </c>
      <c r="C17" s="10"/>
      <c r="D17" s="10"/>
      <c r="E17" s="10" t="s">
        <v>2031</v>
      </c>
      <c r="F17" s="43"/>
      <c r="G17" s="23">
        <v>34</v>
      </c>
      <c r="H17" s="74">
        <f t="shared" si="0"/>
        <v>34</v>
      </c>
    </row>
    <row r="18" spans="1:8" s="44" customFormat="1" x14ac:dyDescent="0.25">
      <c r="A18" s="10">
        <v>1</v>
      </c>
      <c r="B18" s="10" t="s">
        <v>13</v>
      </c>
      <c r="C18" s="10"/>
      <c r="D18" s="10"/>
      <c r="E18" s="10" t="s">
        <v>2032</v>
      </c>
      <c r="F18" s="43"/>
      <c r="G18" s="23">
        <v>82</v>
      </c>
      <c r="H18" s="74">
        <f t="shared" si="0"/>
        <v>82</v>
      </c>
    </row>
    <row r="19" spans="1:8" s="44" customFormat="1" x14ac:dyDescent="0.25">
      <c r="A19" s="10">
        <v>1</v>
      </c>
      <c r="B19" s="10" t="s">
        <v>13</v>
      </c>
      <c r="C19" s="10"/>
      <c r="D19" s="10"/>
      <c r="E19" s="10" t="s">
        <v>2033</v>
      </c>
      <c r="F19" s="43"/>
      <c r="G19" s="23">
        <v>34</v>
      </c>
      <c r="H19" s="74">
        <f t="shared" si="0"/>
        <v>34</v>
      </c>
    </row>
    <row r="20" spans="1:8" s="44" customFormat="1" x14ac:dyDescent="0.25">
      <c r="A20" s="10">
        <v>1</v>
      </c>
      <c r="B20" s="10" t="s">
        <v>13</v>
      </c>
      <c r="C20" s="10"/>
      <c r="D20" s="10"/>
      <c r="E20" s="10" t="s">
        <v>2034</v>
      </c>
      <c r="F20" s="43"/>
      <c r="G20" s="23">
        <v>10</v>
      </c>
      <c r="H20" s="74">
        <f t="shared" si="0"/>
        <v>10</v>
      </c>
    </row>
    <row r="21" spans="1:8" s="44" customFormat="1" x14ac:dyDescent="0.25">
      <c r="A21" s="10">
        <v>1</v>
      </c>
      <c r="B21" s="10" t="s">
        <v>13</v>
      </c>
      <c r="C21" s="10"/>
      <c r="D21" s="10"/>
      <c r="E21" s="10" t="s">
        <v>2035</v>
      </c>
      <c r="F21" s="43"/>
      <c r="G21" s="23">
        <v>7</v>
      </c>
      <c r="H21" s="74">
        <f t="shared" si="0"/>
        <v>7</v>
      </c>
    </row>
    <row r="22" spans="1:8" s="44" customFormat="1" x14ac:dyDescent="0.25">
      <c r="A22" s="10">
        <v>1</v>
      </c>
      <c r="B22" s="10" t="s">
        <v>13</v>
      </c>
      <c r="C22" s="10"/>
      <c r="D22" s="10"/>
      <c r="E22" s="10" t="s">
        <v>2036</v>
      </c>
      <c r="F22" s="43"/>
      <c r="G22" s="23">
        <v>35</v>
      </c>
      <c r="H22" s="74">
        <f t="shared" si="0"/>
        <v>35</v>
      </c>
    </row>
    <row r="23" spans="1:8" s="44" customFormat="1" x14ac:dyDescent="0.25">
      <c r="A23" s="10">
        <v>1</v>
      </c>
      <c r="B23" s="10" t="s">
        <v>13</v>
      </c>
      <c r="C23" s="10"/>
      <c r="D23" s="10"/>
      <c r="E23" s="10" t="s">
        <v>2038</v>
      </c>
      <c r="F23" s="43"/>
      <c r="G23" s="23">
        <v>13.5</v>
      </c>
      <c r="H23" s="74">
        <f t="shared" si="0"/>
        <v>13.5</v>
      </c>
    </row>
    <row r="24" spans="1:8" x14ac:dyDescent="0.25">
      <c r="A24" s="10">
        <v>1</v>
      </c>
      <c r="B24" s="10" t="s">
        <v>13</v>
      </c>
      <c r="C24" s="10" t="s">
        <v>2039</v>
      </c>
      <c r="D24" s="10"/>
      <c r="E24" s="10" t="s">
        <v>2040</v>
      </c>
      <c r="F24" s="10"/>
      <c r="G24" s="23">
        <v>60</v>
      </c>
      <c r="H24" s="74">
        <f t="shared" si="0"/>
        <v>60</v>
      </c>
    </row>
    <row r="25" spans="1:8" x14ac:dyDescent="0.25">
      <c r="A25" s="10">
        <v>1</v>
      </c>
      <c r="B25" s="10" t="s">
        <v>13</v>
      </c>
      <c r="C25" s="10"/>
      <c r="D25" s="10"/>
      <c r="E25" s="10" t="s">
        <v>2041</v>
      </c>
      <c r="F25" s="10"/>
      <c r="G25" s="23">
        <v>15</v>
      </c>
      <c r="H25" s="74">
        <f t="shared" si="0"/>
        <v>15</v>
      </c>
    </row>
    <row r="26" spans="1:8" s="44" customFormat="1" x14ac:dyDescent="0.25">
      <c r="A26" s="10">
        <v>15</v>
      </c>
      <c r="B26" s="43" t="s">
        <v>77</v>
      </c>
      <c r="C26" s="43"/>
      <c r="D26" s="43"/>
      <c r="E26" s="43" t="s">
        <v>613</v>
      </c>
      <c r="F26" s="43"/>
      <c r="G26" s="61">
        <v>0.45</v>
      </c>
      <c r="H26" s="74">
        <f t="shared" si="0"/>
        <v>6.75</v>
      </c>
    </row>
    <row r="27" spans="1:8" s="44" customFormat="1" x14ac:dyDescent="0.25">
      <c r="A27" s="43">
        <v>3</v>
      </c>
      <c r="B27" s="43" t="s">
        <v>13</v>
      </c>
      <c r="C27" s="43"/>
      <c r="D27" s="43"/>
      <c r="E27" s="43" t="s">
        <v>1805</v>
      </c>
      <c r="F27" s="17"/>
      <c r="G27" s="61">
        <v>1.2</v>
      </c>
      <c r="H27" s="74">
        <f t="shared" si="0"/>
        <v>3.5999999999999996</v>
      </c>
    </row>
    <row r="28" spans="1:8" s="44" customFormat="1" x14ac:dyDescent="0.25">
      <c r="A28" s="43">
        <v>3</v>
      </c>
      <c r="B28" s="43" t="s">
        <v>13</v>
      </c>
      <c r="C28" s="43"/>
      <c r="D28" s="43"/>
      <c r="E28" s="43" t="s">
        <v>2042</v>
      </c>
      <c r="F28" s="17"/>
      <c r="G28" s="61">
        <v>1</v>
      </c>
      <c r="H28" s="74">
        <f t="shared" si="0"/>
        <v>3</v>
      </c>
    </row>
    <row r="29" spans="1:8" s="44" customFormat="1" x14ac:dyDescent="0.25">
      <c r="A29" s="43">
        <v>2</v>
      </c>
      <c r="B29" s="43" t="s">
        <v>13</v>
      </c>
      <c r="C29" s="43"/>
      <c r="D29" s="43"/>
      <c r="E29" s="43" t="s">
        <v>975</v>
      </c>
      <c r="F29" s="17"/>
      <c r="G29" s="61">
        <v>1.3</v>
      </c>
      <c r="H29" s="74">
        <f t="shared" si="0"/>
        <v>2.6</v>
      </c>
    </row>
    <row r="30" spans="1:8" s="44" customFormat="1" x14ac:dyDescent="0.25">
      <c r="A30" s="43">
        <v>1</v>
      </c>
      <c r="B30" s="43" t="s">
        <v>13</v>
      </c>
      <c r="C30" s="43"/>
      <c r="D30" s="43"/>
      <c r="E30" s="43" t="s">
        <v>2043</v>
      </c>
      <c r="F30" s="17"/>
      <c r="G30" s="61">
        <v>8</v>
      </c>
      <c r="H30" s="74">
        <f t="shared" si="0"/>
        <v>8</v>
      </c>
    </row>
    <row r="31" spans="1:8" s="44" customFormat="1" x14ac:dyDescent="0.25">
      <c r="A31" s="43">
        <v>40</v>
      </c>
      <c r="B31" s="43" t="s">
        <v>77</v>
      </c>
      <c r="C31" s="43"/>
      <c r="D31" s="43"/>
      <c r="E31" s="43" t="s">
        <v>323</v>
      </c>
      <c r="F31" s="43"/>
      <c r="G31" s="61">
        <v>0.2</v>
      </c>
      <c r="H31" s="74">
        <f t="shared" si="0"/>
        <v>8</v>
      </c>
    </row>
    <row r="32" spans="1:8" s="44" customFormat="1" x14ac:dyDescent="0.25">
      <c r="A32" s="43"/>
      <c r="B32" s="43"/>
      <c r="C32" s="43"/>
      <c r="D32" s="43"/>
      <c r="E32" s="43"/>
      <c r="F32" s="43"/>
      <c r="H32" s="74"/>
    </row>
    <row r="33" spans="1:8" s="44" customFormat="1" x14ac:dyDescent="0.25">
      <c r="A33" s="43"/>
      <c r="B33" s="43"/>
      <c r="C33" s="43"/>
      <c r="D33" s="43"/>
      <c r="E33" s="43"/>
      <c r="F33" s="43"/>
      <c r="H33" s="23"/>
    </row>
    <row r="34" spans="1:8" s="44" customFormat="1" x14ac:dyDescent="0.25">
      <c r="A34" s="43"/>
      <c r="B34" s="43"/>
      <c r="C34" s="43"/>
      <c r="D34" s="43"/>
      <c r="E34" s="43"/>
      <c r="F34" s="17"/>
      <c r="H34" s="23">
        <f>SUM(H14:H33)</f>
        <v>458.04100000000005</v>
      </c>
    </row>
    <row r="35" spans="1:8" s="44" customFormat="1" x14ac:dyDescent="0.25">
      <c r="A35" s="43"/>
      <c r="B35" s="43"/>
      <c r="C35" s="43"/>
      <c r="D35" s="43"/>
      <c r="E35" s="43"/>
      <c r="F35" s="17"/>
      <c r="G35" s="63">
        <v>0.2</v>
      </c>
      <c r="H35" s="23">
        <f>H34+H34*G35</f>
        <v>549.64920000000006</v>
      </c>
    </row>
    <row r="36" spans="1:8" s="44" customFormat="1" x14ac:dyDescent="0.25">
      <c r="A36" s="43"/>
      <c r="B36" s="43"/>
      <c r="C36" s="43"/>
      <c r="D36" s="43"/>
      <c r="E36" s="21"/>
      <c r="F36" s="71"/>
    </row>
    <row r="37" spans="1:8" x14ac:dyDescent="0.25">
      <c r="A37" s="46"/>
      <c r="B37" s="46"/>
      <c r="C37" s="46"/>
      <c r="D37" s="46"/>
      <c r="E37" s="46"/>
      <c r="F37" s="72"/>
      <c r="H37" s="23"/>
    </row>
    <row r="38" spans="1:8" x14ac:dyDescent="0.25">
      <c r="A38" s="46"/>
      <c r="B38" s="46"/>
      <c r="C38" s="46"/>
      <c r="D38" s="46"/>
      <c r="E38" s="46"/>
      <c r="F38" s="70"/>
    </row>
    <row r="39" spans="1:8" x14ac:dyDescent="0.25">
      <c r="A39" s="46"/>
      <c r="B39" s="46"/>
      <c r="C39" s="46"/>
      <c r="D39" s="46"/>
      <c r="E39" s="46"/>
      <c r="F39" s="46"/>
    </row>
    <row r="40" spans="1:8" x14ac:dyDescent="0.25">
      <c r="A40" s="47" t="s">
        <v>97</v>
      </c>
      <c r="B40" s="48"/>
      <c r="C40" s="48"/>
      <c r="D40" s="48"/>
      <c r="E40" s="48"/>
      <c r="F40" s="49" t="s">
        <v>98</v>
      </c>
    </row>
    <row r="41" spans="1:8" x14ac:dyDescent="0.25">
      <c r="A41" s="47"/>
      <c r="B41" s="48"/>
      <c r="C41" s="48"/>
      <c r="D41" s="48"/>
      <c r="E41" s="48"/>
      <c r="F41" s="50"/>
    </row>
    <row r="42" spans="1:8" x14ac:dyDescent="0.25">
      <c r="A42" s="47" t="s">
        <v>99</v>
      </c>
      <c r="B42" s="48"/>
      <c r="C42" s="48"/>
      <c r="D42" s="48"/>
      <c r="E42" s="48"/>
      <c r="F42" s="51"/>
    </row>
    <row r="43" spans="1:8" x14ac:dyDescent="0.25">
      <c r="A43" s="52"/>
      <c r="B43" s="53"/>
      <c r="C43" s="53"/>
      <c r="D43" s="53"/>
      <c r="E43" s="53"/>
      <c r="F43" s="49" t="s">
        <v>100</v>
      </c>
    </row>
    <row r="44" spans="1:8" x14ac:dyDescent="0.25">
      <c r="A44" s="47" t="s">
        <v>2026</v>
      </c>
      <c r="B44" s="48"/>
      <c r="C44" s="48"/>
      <c r="D44" s="48"/>
      <c r="E44" s="48"/>
      <c r="F44" s="54"/>
    </row>
    <row r="45" spans="1:8" x14ac:dyDescent="0.25">
      <c r="A45" s="55"/>
      <c r="B45" s="56"/>
      <c r="C45" s="56"/>
      <c r="D45" s="56"/>
      <c r="E45" s="56"/>
      <c r="F45" s="51"/>
    </row>
    <row r="48" spans="1:8" x14ac:dyDescent="0.25">
      <c r="A48" s="145">
        <v>1</v>
      </c>
      <c r="B48" t="s">
        <v>1694</v>
      </c>
      <c r="E48" t="s">
        <v>2044</v>
      </c>
      <c r="F48" s="15"/>
    </row>
    <row r="49" spans="1:11" x14ac:dyDescent="0.25">
      <c r="A49" s="145">
        <v>4</v>
      </c>
      <c r="B49" t="s">
        <v>2045</v>
      </c>
      <c r="E49" t="s">
        <v>2046</v>
      </c>
      <c r="F49" s="23"/>
    </row>
    <row r="50" spans="1:11" x14ac:dyDescent="0.25">
      <c r="A50" s="145">
        <v>4</v>
      </c>
      <c r="B50" t="s">
        <v>2047</v>
      </c>
      <c r="E50" t="s">
        <v>1929</v>
      </c>
      <c r="F50" s="23"/>
    </row>
    <row r="51" spans="1:11" x14ac:dyDescent="0.25">
      <c r="A51" s="145">
        <v>1.5</v>
      </c>
      <c r="B51" t="s">
        <v>2048</v>
      </c>
      <c r="E51" t="s">
        <v>2049</v>
      </c>
    </row>
    <row r="52" spans="1:11" x14ac:dyDescent="0.25">
      <c r="A52" s="214">
        <v>3</v>
      </c>
      <c r="B52" t="s">
        <v>2050</v>
      </c>
      <c r="E52" t="s">
        <v>2051</v>
      </c>
      <c r="F52" s="23">
        <f>SUM(F48:F51)</f>
        <v>0</v>
      </c>
    </row>
    <row r="53" spans="1:11" x14ac:dyDescent="0.25">
      <c r="A53">
        <f>SUM(A48:A52)</f>
        <v>13.5</v>
      </c>
      <c r="F53" s="145" t="s">
        <v>2052</v>
      </c>
      <c r="H53" s="15">
        <f>13.5*23</f>
        <v>310.5</v>
      </c>
    </row>
    <row r="55" spans="1:11" x14ac:dyDescent="0.25">
      <c r="F55" t="s">
        <v>176</v>
      </c>
      <c r="H55" s="23">
        <f>SUM(H35:H54)</f>
        <v>860.14920000000006</v>
      </c>
    </row>
    <row r="59" spans="1:11" x14ac:dyDescent="0.25">
      <c r="E59" t="s">
        <v>2053</v>
      </c>
      <c r="H59" s="15">
        <v>710</v>
      </c>
      <c r="I59" s="1" t="s">
        <v>192</v>
      </c>
      <c r="J59" s="3"/>
    </row>
    <row r="60" spans="1:11" x14ac:dyDescent="0.25">
      <c r="E60" t="s">
        <v>2054</v>
      </c>
      <c r="H60" s="15">
        <v>80</v>
      </c>
      <c r="I60" s="274">
        <f>H14+H26+H27+H28+H29+H30+H31+H31</f>
        <v>62.541000000000004</v>
      </c>
      <c r="J60" s="273" t="s">
        <v>2207</v>
      </c>
      <c r="K60" s="12" t="s">
        <v>195</v>
      </c>
    </row>
    <row r="61" spans="1:11" x14ac:dyDescent="0.25">
      <c r="E61" t="s">
        <v>2055</v>
      </c>
      <c r="H61" s="17">
        <v>160</v>
      </c>
      <c r="I61" s="275">
        <v>80</v>
      </c>
      <c r="J61" s="160">
        <f>23*4</f>
        <v>92</v>
      </c>
      <c r="K61" s="276">
        <f>I61+J61</f>
        <v>172</v>
      </c>
    </row>
    <row r="62" spans="1:11" x14ac:dyDescent="0.25">
      <c r="E62" t="s">
        <v>944</v>
      </c>
      <c r="H62" s="310">
        <v>100</v>
      </c>
    </row>
    <row r="63" spans="1:11" x14ac:dyDescent="0.25">
      <c r="H63" s="23">
        <f>SUM(H59:H62)</f>
        <v>1050</v>
      </c>
    </row>
    <row r="64" spans="1:11" x14ac:dyDescent="0.25">
      <c r="H64" s="126" t="s">
        <v>702</v>
      </c>
    </row>
    <row r="66" spans="5:12" ht="15.75" thickBot="1" x14ac:dyDescent="0.3"/>
    <row r="67" spans="5:12" ht="15.75" thickBot="1" x14ac:dyDescent="0.3">
      <c r="F67" s="258" t="s">
        <v>2069</v>
      </c>
    </row>
    <row r="68" spans="5:12" x14ac:dyDescent="0.25">
      <c r="E68" s="243" t="s">
        <v>2056</v>
      </c>
      <c r="F68" s="244"/>
      <c r="G68" s="244"/>
      <c r="H68" s="245">
        <v>470</v>
      </c>
      <c r="I68" s="244"/>
      <c r="J68" s="244"/>
      <c r="K68" s="244"/>
      <c r="L68" s="246"/>
    </row>
    <row r="69" spans="5:12" x14ac:dyDescent="0.25">
      <c r="E69" s="247"/>
      <c r="F69" s="5"/>
      <c r="G69" s="5"/>
      <c r="H69" s="5"/>
      <c r="I69" s="5"/>
      <c r="J69" s="5"/>
      <c r="K69" s="5"/>
      <c r="L69" s="248"/>
    </row>
    <row r="70" spans="5:12" x14ac:dyDescent="0.25">
      <c r="E70" s="249" t="s">
        <v>2057</v>
      </c>
      <c r="F70" s="250"/>
      <c r="G70" s="5"/>
      <c r="H70" s="5"/>
      <c r="I70" s="5"/>
      <c r="J70" s="251"/>
      <c r="K70" s="5"/>
      <c r="L70" s="248"/>
    </row>
    <row r="71" spans="5:12" x14ac:dyDescent="0.25">
      <c r="E71" s="252"/>
      <c r="F71" s="5" t="s">
        <v>2058</v>
      </c>
      <c r="H71" s="116"/>
      <c r="I71" s="251"/>
      <c r="J71" s="116"/>
      <c r="K71" s="5"/>
      <c r="L71" s="248"/>
    </row>
    <row r="72" spans="5:12" x14ac:dyDescent="0.25">
      <c r="E72" s="249"/>
      <c r="F72" s="5" t="s">
        <v>2059</v>
      </c>
      <c r="H72" s="116"/>
      <c r="I72" s="5"/>
      <c r="J72" s="116"/>
      <c r="K72" s="5"/>
      <c r="L72" s="248"/>
    </row>
    <row r="73" spans="5:12" x14ac:dyDescent="0.25">
      <c r="E73" s="252"/>
      <c r="F73" s="5" t="s">
        <v>2060</v>
      </c>
      <c r="H73" s="116"/>
      <c r="I73" s="5"/>
      <c r="J73" s="116"/>
      <c r="K73" s="5"/>
      <c r="L73" s="248"/>
    </row>
    <row r="74" spans="5:12" x14ac:dyDescent="0.25">
      <c r="E74" s="249"/>
      <c r="F74" s="5" t="s">
        <v>2061</v>
      </c>
      <c r="H74" s="116"/>
      <c r="I74" s="5"/>
      <c r="J74" s="116"/>
      <c r="K74" s="5"/>
      <c r="L74" s="248"/>
    </row>
    <row r="75" spans="5:12" x14ac:dyDescent="0.25">
      <c r="E75" s="252"/>
      <c r="F75" s="5" t="s">
        <v>2062</v>
      </c>
      <c r="H75" s="116"/>
      <c r="I75" s="5"/>
      <c r="J75" s="116"/>
      <c r="K75" s="5"/>
      <c r="L75" s="248"/>
    </row>
    <row r="76" spans="5:12" x14ac:dyDescent="0.25">
      <c r="E76" s="249"/>
      <c r="F76" s="5" t="s">
        <v>2063</v>
      </c>
      <c r="H76" s="116"/>
      <c r="I76" s="5"/>
      <c r="J76" s="116"/>
      <c r="K76" s="5"/>
      <c r="L76" s="248"/>
    </row>
    <row r="77" spans="5:12" x14ac:dyDescent="0.25">
      <c r="E77" s="249"/>
      <c r="F77" s="5"/>
      <c r="G77" s="5"/>
      <c r="H77" s="116"/>
      <c r="I77" s="5"/>
      <c r="J77" s="116"/>
      <c r="K77" s="5"/>
      <c r="L77" s="248"/>
    </row>
    <row r="78" spans="5:12" x14ac:dyDescent="0.25">
      <c r="E78" s="253" t="s">
        <v>2064</v>
      </c>
      <c r="F78" s="5"/>
      <c r="G78" s="5"/>
      <c r="H78" s="116"/>
      <c r="I78" s="5"/>
      <c r="J78" s="116"/>
      <c r="K78" s="5"/>
      <c r="L78" s="248"/>
    </row>
    <row r="79" spans="5:12" x14ac:dyDescent="0.25">
      <c r="E79" s="249"/>
      <c r="F79" s="5" t="s">
        <v>2065</v>
      </c>
      <c r="H79" s="202">
        <v>200</v>
      </c>
      <c r="I79" s="5"/>
      <c r="J79" s="116"/>
      <c r="K79" s="5"/>
      <c r="L79" s="248"/>
    </row>
    <row r="80" spans="5:12" x14ac:dyDescent="0.25">
      <c r="E80" s="252"/>
      <c r="F80" s="5"/>
      <c r="G80" s="5"/>
      <c r="H80" s="116"/>
      <c r="I80" s="5"/>
      <c r="J80" s="116"/>
      <c r="K80" s="5"/>
      <c r="L80" s="248"/>
    </row>
    <row r="81" spans="5:12" x14ac:dyDescent="0.25">
      <c r="E81" s="252"/>
      <c r="F81" s="5"/>
      <c r="G81" s="5"/>
      <c r="H81" s="116"/>
      <c r="I81" s="5"/>
      <c r="J81" s="116"/>
      <c r="K81" s="5"/>
      <c r="L81" s="248"/>
    </row>
    <row r="82" spans="5:12" x14ac:dyDescent="0.25">
      <c r="E82" s="253" t="s">
        <v>2066</v>
      </c>
      <c r="F82" s="5"/>
      <c r="G82" s="5"/>
      <c r="H82" s="116"/>
      <c r="I82" s="5"/>
      <c r="J82" s="116"/>
      <c r="K82" s="5"/>
      <c r="L82" s="248"/>
    </row>
    <row r="83" spans="5:12" x14ac:dyDescent="0.25">
      <c r="E83" s="252"/>
      <c r="F83" s="254" t="s">
        <v>2067</v>
      </c>
      <c r="H83" s="202">
        <v>240</v>
      </c>
      <c r="I83" s="5"/>
      <c r="J83" s="116"/>
      <c r="K83" s="5"/>
      <c r="L83" s="248"/>
    </row>
    <row r="84" spans="5:12" x14ac:dyDescent="0.25">
      <c r="E84" s="252"/>
      <c r="F84" s="5"/>
      <c r="H84" s="202">
        <f>SUM(H68:H83)</f>
        <v>910</v>
      </c>
      <c r="I84" s="116"/>
      <c r="K84" s="5"/>
      <c r="L84" s="248"/>
    </row>
    <row r="85" spans="5:12" x14ac:dyDescent="0.25">
      <c r="E85" s="249"/>
      <c r="F85" s="254" t="s">
        <v>2068</v>
      </c>
      <c r="H85" s="202">
        <v>100</v>
      </c>
      <c r="I85" s="5"/>
      <c r="J85" s="116"/>
      <c r="K85" s="5"/>
      <c r="L85" s="248"/>
    </row>
    <row r="86" spans="5:12" x14ac:dyDescent="0.25">
      <c r="E86" s="249"/>
      <c r="F86" s="5"/>
      <c r="G86" s="5"/>
      <c r="H86" s="5"/>
      <c r="I86" s="5"/>
      <c r="J86" s="116"/>
      <c r="K86" s="5"/>
      <c r="L86" s="248"/>
    </row>
    <row r="87" spans="5:12" ht="15.75" thickBot="1" x14ac:dyDescent="0.3">
      <c r="E87" s="255"/>
      <c r="F87" s="256"/>
      <c r="G87" s="256"/>
      <c r="H87" s="256"/>
      <c r="I87" s="256"/>
      <c r="J87" s="256"/>
      <c r="K87" s="256"/>
      <c r="L87" s="257"/>
    </row>
  </sheetData>
  <mergeCells count="8">
    <mergeCell ref="A10:E10"/>
    <mergeCell ref="A11:E11"/>
    <mergeCell ref="A2:E2"/>
    <mergeCell ref="A3:E3"/>
    <mergeCell ref="A4:E4"/>
    <mergeCell ref="A5:E5"/>
    <mergeCell ref="A8:E8"/>
    <mergeCell ref="A9:E9"/>
  </mergeCells>
  <pageMargins left="0.31496062992125984" right="0.31496062992125984" top="0.74803149606299213" bottom="0.74803149606299213" header="0.31496062992125984" footer="0.31496062992125984"/>
  <pageSetup paperSize="9" scale="58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BB8C8D-0512-4D4D-BF2F-710101C8F8BA}">
  <sheetPr>
    <pageSetUpPr fitToPage="1"/>
  </sheetPr>
  <dimension ref="A1:J54"/>
  <sheetViews>
    <sheetView topLeftCell="A10" workbookViewId="0">
      <selection activeCell="F20" sqref="F20"/>
    </sheetView>
  </sheetViews>
  <sheetFormatPr defaultRowHeight="15" x14ac:dyDescent="0.25"/>
  <cols>
    <col min="1" max="1" width="5.5703125" customWidth="1"/>
    <col min="2" max="2" width="6.85546875" customWidth="1"/>
    <col min="3" max="3" width="6.7109375" customWidth="1"/>
    <col min="4" max="4" width="6.28515625" customWidth="1"/>
    <col min="5" max="5" width="34" customWidth="1"/>
    <col min="6" max="6" width="37.7109375" customWidth="1"/>
    <col min="8" max="8" width="11" bestFit="1" customWidth="1"/>
    <col min="9" max="9" width="12.140625" customWidth="1"/>
  </cols>
  <sheetData>
    <row r="1" spans="1:8" x14ac:dyDescent="0.25">
      <c r="A1" s="25"/>
      <c r="B1" s="25"/>
      <c r="C1" s="25"/>
      <c r="D1" s="25"/>
      <c r="E1" s="25"/>
    </row>
    <row r="2" spans="1:8" x14ac:dyDescent="0.25">
      <c r="A2" s="368" t="s">
        <v>59</v>
      </c>
      <c r="B2" s="369"/>
      <c r="C2" s="369"/>
      <c r="D2" s="369"/>
      <c r="E2" s="370"/>
      <c r="F2" s="27" t="s">
        <v>60</v>
      </c>
    </row>
    <row r="3" spans="1:8" x14ac:dyDescent="0.25">
      <c r="A3" s="371" t="s">
        <v>61</v>
      </c>
      <c r="B3" s="372"/>
      <c r="C3" s="372"/>
      <c r="D3" s="372"/>
      <c r="E3" s="373"/>
      <c r="F3" s="28" t="s">
        <v>2284</v>
      </c>
    </row>
    <row r="4" spans="1:8" x14ac:dyDescent="0.25">
      <c r="A4" s="371" t="s">
        <v>63</v>
      </c>
      <c r="B4" s="372"/>
      <c r="C4" s="372"/>
      <c r="D4" s="372"/>
      <c r="E4" s="373"/>
      <c r="F4" s="29"/>
    </row>
    <row r="5" spans="1:8" x14ac:dyDescent="0.25">
      <c r="A5" s="371" t="s">
        <v>64</v>
      </c>
      <c r="B5" s="372"/>
      <c r="C5" s="372"/>
      <c r="D5" s="372"/>
      <c r="E5" s="373"/>
      <c r="F5" s="30" t="s">
        <v>65</v>
      </c>
    </row>
    <row r="6" spans="1:8" x14ac:dyDescent="0.25">
      <c r="A6" s="295"/>
      <c r="B6" s="295"/>
      <c r="C6" s="295"/>
      <c r="D6" s="295"/>
      <c r="E6" s="295"/>
      <c r="F6" s="32"/>
    </row>
    <row r="7" spans="1:8" x14ac:dyDescent="0.25">
      <c r="A7" s="32" t="s">
        <v>66</v>
      </c>
      <c r="B7" s="25"/>
      <c r="C7" s="25"/>
      <c r="D7" s="25"/>
      <c r="E7" s="25"/>
      <c r="F7" s="33" t="s">
        <v>23</v>
      </c>
    </row>
    <row r="8" spans="1:8" x14ac:dyDescent="0.25">
      <c r="A8" s="374"/>
      <c r="B8" s="375"/>
      <c r="C8" s="375"/>
      <c r="D8" s="375"/>
      <c r="E8" s="376"/>
      <c r="F8" s="34"/>
    </row>
    <row r="9" spans="1:8" x14ac:dyDescent="0.25">
      <c r="A9" s="377" t="s">
        <v>2285</v>
      </c>
      <c r="B9" s="378"/>
      <c r="C9" s="378"/>
      <c r="D9" s="378"/>
      <c r="E9" s="379"/>
      <c r="F9" s="35" t="s">
        <v>24</v>
      </c>
    </row>
    <row r="10" spans="1:8" x14ac:dyDescent="0.25">
      <c r="A10" s="362" t="s">
        <v>2286</v>
      </c>
      <c r="B10" s="363"/>
      <c r="C10" s="363"/>
      <c r="D10" s="363"/>
      <c r="E10" s="364"/>
      <c r="F10" s="35"/>
    </row>
    <row r="11" spans="1:8" x14ac:dyDescent="0.25">
      <c r="A11" s="365" t="s">
        <v>2287</v>
      </c>
      <c r="B11" s="366"/>
      <c r="C11" s="366"/>
      <c r="D11" s="366"/>
      <c r="E11" s="367"/>
      <c r="F11" s="36"/>
    </row>
    <row r="12" spans="1:8" x14ac:dyDescent="0.25">
      <c r="A12" s="37"/>
      <c r="B12" s="38"/>
      <c r="C12" s="38"/>
      <c r="D12" s="38"/>
      <c r="E12" s="38"/>
      <c r="F12" s="39"/>
    </row>
    <row r="13" spans="1:8" x14ac:dyDescent="0.25">
      <c r="A13" s="40" t="s">
        <v>8</v>
      </c>
      <c r="B13" s="40" t="s">
        <v>9</v>
      </c>
      <c r="C13" s="40" t="s">
        <v>70</v>
      </c>
      <c r="D13" s="40" t="s">
        <v>11</v>
      </c>
      <c r="E13" s="38" t="s">
        <v>12</v>
      </c>
      <c r="F13" s="41" t="s">
        <v>19</v>
      </c>
    </row>
    <row r="14" spans="1:8" x14ac:dyDescent="0.25">
      <c r="A14" s="10">
        <v>1</v>
      </c>
      <c r="B14" s="261" t="s">
        <v>13</v>
      </c>
      <c r="C14" s="10" t="s">
        <v>2289</v>
      </c>
      <c r="D14" s="10"/>
      <c r="E14" s="10" t="s">
        <v>2290</v>
      </c>
      <c r="F14" s="17">
        <f t="shared" ref="F14:F32" si="0">H14+H14*$G$36</f>
        <v>4.5599999999999996</v>
      </c>
      <c r="G14" s="15">
        <v>3.8</v>
      </c>
      <c r="H14" s="74">
        <f>G14*A14</f>
        <v>3.8</v>
      </c>
    </row>
    <row r="15" spans="1:8" x14ac:dyDescent="0.25">
      <c r="A15" s="219">
        <v>2</v>
      </c>
      <c r="B15" s="261" t="s">
        <v>13</v>
      </c>
      <c r="C15" s="219" t="s">
        <v>2291</v>
      </c>
      <c r="D15" s="10"/>
      <c r="E15" s="219" t="s">
        <v>2292</v>
      </c>
      <c r="F15" s="17">
        <f t="shared" si="0"/>
        <v>40.343999999999994</v>
      </c>
      <c r="G15" s="130">
        <v>16.809999999999999</v>
      </c>
      <c r="H15" s="74">
        <f t="shared" ref="H15:H33" si="1">G15*A15</f>
        <v>33.619999999999997</v>
      </c>
    </row>
    <row r="16" spans="1:8" s="44" customFormat="1" x14ac:dyDescent="0.25">
      <c r="A16" s="10">
        <v>1</v>
      </c>
      <c r="B16" s="261" t="s">
        <v>13</v>
      </c>
      <c r="C16" s="10" t="s">
        <v>2293</v>
      </c>
      <c r="D16" s="43"/>
      <c r="E16" s="10" t="s">
        <v>2294</v>
      </c>
      <c r="F16" s="17">
        <f t="shared" si="0"/>
        <v>68.795999999999992</v>
      </c>
      <c r="G16" s="15">
        <v>57.33</v>
      </c>
      <c r="H16" s="74">
        <f t="shared" si="1"/>
        <v>57.33</v>
      </c>
    </row>
    <row r="17" spans="1:10" s="44" customFormat="1" x14ac:dyDescent="0.25">
      <c r="A17" s="10">
        <v>1</v>
      </c>
      <c r="B17" s="261" t="s">
        <v>13</v>
      </c>
      <c r="C17" s="10" t="s">
        <v>2295</v>
      </c>
      <c r="D17" s="43"/>
      <c r="E17" s="10" t="s">
        <v>2296</v>
      </c>
      <c r="F17" s="17">
        <f t="shared" si="0"/>
        <v>13.112399999999999</v>
      </c>
      <c r="G17" s="15">
        <v>10.927</v>
      </c>
      <c r="H17" s="74">
        <f t="shared" si="1"/>
        <v>10.927</v>
      </c>
    </row>
    <row r="18" spans="1:10" s="44" customFormat="1" x14ac:dyDescent="0.25">
      <c r="A18" s="10">
        <v>1</v>
      </c>
      <c r="B18" s="261" t="s">
        <v>13</v>
      </c>
      <c r="C18" s="10" t="s">
        <v>2297</v>
      </c>
      <c r="D18" s="43"/>
      <c r="E18" s="10" t="s">
        <v>2298</v>
      </c>
      <c r="F18" s="17">
        <f t="shared" si="0"/>
        <v>32.045999999999999</v>
      </c>
      <c r="G18" s="15">
        <v>26.704999999999998</v>
      </c>
      <c r="H18" s="74">
        <f t="shared" si="1"/>
        <v>26.704999999999998</v>
      </c>
    </row>
    <row r="19" spans="1:10" s="44" customFormat="1" x14ac:dyDescent="0.25">
      <c r="A19" s="10">
        <v>2</v>
      </c>
      <c r="B19" s="261" t="s">
        <v>13</v>
      </c>
      <c r="C19" s="10" t="s">
        <v>2299</v>
      </c>
      <c r="D19" s="43"/>
      <c r="E19" s="10" t="s">
        <v>2300</v>
      </c>
      <c r="F19" s="17">
        <f t="shared" si="0"/>
        <v>4.6886400000000004</v>
      </c>
      <c r="G19">
        <v>1.9536</v>
      </c>
      <c r="H19" s="74">
        <f t="shared" si="1"/>
        <v>3.9072</v>
      </c>
    </row>
    <row r="20" spans="1:10" s="44" customFormat="1" x14ac:dyDescent="0.25">
      <c r="A20" s="10">
        <v>7</v>
      </c>
      <c r="B20" s="261" t="s">
        <v>13</v>
      </c>
      <c r="C20" s="10" t="s">
        <v>2301</v>
      </c>
      <c r="D20" s="43"/>
      <c r="E20" s="10" t="s">
        <v>2302</v>
      </c>
      <c r="F20" s="17">
        <f t="shared" si="0"/>
        <v>56.689920000000001</v>
      </c>
      <c r="G20">
        <v>6.7488000000000001</v>
      </c>
      <c r="H20" s="74">
        <f t="shared" si="1"/>
        <v>47.241599999999998</v>
      </c>
    </row>
    <row r="21" spans="1:10" s="44" customFormat="1" x14ac:dyDescent="0.25">
      <c r="A21" s="10">
        <v>2</v>
      </c>
      <c r="B21" s="261" t="s">
        <v>13</v>
      </c>
      <c r="C21" s="10" t="s">
        <v>2303</v>
      </c>
      <c r="D21" s="43"/>
      <c r="E21" s="10" t="s">
        <v>2304</v>
      </c>
      <c r="F21" s="17">
        <f t="shared" si="0"/>
        <v>30.648</v>
      </c>
      <c r="G21">
        <v>12.77</v>
      </c>
      <c r="H21" s="74">
        <f t="shared" si="1"/>
        <v>25.54</v>
      </c>
      <c r="J21" s="130"/>
    </row>
    <row r="22" spans="1:10" s="44" customFormat="1" x14ac:dyDescent="0.25">
      <c r="A22" s="10">
        <v>1</v>
      </c>
      <c r="B22" s="261" t="s">
        <v>13</v>
      </c>
      <c r="C22" s="10" t="s">
        <v>2305</v>
      </c>
      <c r="D22" s="43"/>
      <c r="E22" s="10" t="s">
        <v>2317</v>
      </c>
      <c r="F22" s="17">
        <v>485</v>
      </c>
      <c r="G22">
        <v>466.95</v>
      </c>
      <c r="H22" s="74">
        <f t="shared" si="1"/>
        <v>466.95</v>
      </c>
    </row>
    <row r="23" spans="1:10" x14ac:dyDescent="0.25">
      <c r="A23" s="10">
        <v>3</v>
      </c>
      <c r="B23" s="261" t="s">
        <v>13</v>
      </c>
      <c r="C23" s="10" t="s">
        <v>2306</v>
      </c>
      <c r="D23" s="10"/>
      <c r="E23" s="10" t="s">
        <v>2307</v>
      </c>
      <c r="F23" s="17">
        <f t="shared" si="0"/>
        <v>51.768000000000001</v>
      </c>
      <c r="G23">
        <v>14.38</v>
      </c>
      <c r="H23" s="74">
        <f t="shared" si="1"/>
        <v>43.14</v>
      </c>
    </row>
    <row r="24" spans="1:10" x14ac:dyDescent="0.25">
      <c r="A24" s="10">
        <v>10</v>
      </c>
      <c r="B24" s="10" t="s">
        <v>13</v>
      </c>
      <c r="C24" s="10" t="s">
        <v>2308</v>
      </c>
      <c r="D24" s="10"/>
      <c r="E24" s="10" t="s">
        <v>2309</v>
      </c>
      <c r="F24" s="17">
        <f t="shared" si="0"/>
        <v>3.72</v>
      </c>
      <c r="G24">
        <v>0.31</v>
      </c>
      <c r="H24" s="74">
        <f t="shared" si="1"/>
        <v>3.1</v>
      </c>
    </row>
    <row r="25" spans="1:10" s="44" customFormat="1" x14ac:dyDescent="0.25">
      <c r="A25" s="10"/>
      <c r="B25" s="43"/>
      <c r="C25" s="10"/>
      <c r="D25" s="43"/>
      <c r="E25" s="10" t="s">
        <v>2314</v>
      </c>
      <c r="F25" s="17">
        <f t="shared" si="0"/>
        <v>18</v>
      </c>
      <c r="G25"/>
      <c r="H25" s="74">
        <v>15</v>
      </c>
    </row>
    <row r="26" spans="1:10" s="44" customFormat="1" x14ac:dyDescent="0.25">
      <c r="A26" s="10">
        <v>30</v>
      </c>
      <c r="B26" s="43" t="s">
        <v>13</v>
      </c>
      <c r="C26" s="10" t="s">
        <v>2310</v>
      </c>
      <c r="D26" s="43"/>
      <c r="E26" s="10" t="s">
        <v>2311</v>
      </c>
      <c r="F26" s="17">
        <f t="shared" si="0"/>
        <v>10.8</v>
      </c>
      <c r="G26">
        <v>0.3</v>
      </c>
      <c r="H26" s="74">
        <f t="shared" si="1"/>
        <v>9</v>
      </c>
    </row>
    <row r="27" spans="1:10" s="44" customFormat="1" x14ac:dyDescent="0.25">
      <c r="A27" s="10">
        <v>5</v>
      </c>
      <c r="B27" s="43" t="s">
        <v>77</v>
      </c>
      <c r="C27" s="10"/>
      <c r="D27" s="43"/>
      <c r="E27" s="10" t="s">
        <v>844</v>
      </c>
      <c r="F27" s="17">
        <f t="shared" si="0"/>
        <v>3</v>
      </c>
      <c r="G27">
        <v>0.5</v>
      </c>
      <c r="H27" s="74">
        <f t="shared" si="1"/>
        <v>2.5</v>
      </c>
    </row>
    <row r="28" spans="1:10" s="44" customFormat="1" x14ac:dyDescent="0.25">
      <c r="A28" s="43">
        <v>12</v>
      </c>
      <c r="B28" s="43" t="s">
        <v>77</v>
      </c>
      <c r="C28" s="43"/>
      <c r="D28" s="43"/>
      <c r="E28" s="43" t="s">
        <v>2312</v>
      </c>
      <c r="F28" s="17">
        <f t="shared" si="0"/>
        <v>4.3199999999999994</v>
      </c>
      <c r="G28" s="44">
        <v>0.3</v>
      </c>
      <c r="H28" s="74">
        <f t="shared" si="1"/>
        <v>3.5999999999999996</v>
      </c>
    </row>
    <row r="29" spans="1:10" s="44" customFormat="1" x14ac:dyDescent="0.25">
      <c r="A29" s="43">
        <v>6</v>
      </c>
      <c r="B29" s="43" t="s">
        <v>77</v>
      </c>
      <c r="C29" s="43"/>
      <c r="D29" s="43"/>
      <c r="E29" s="43" t="s">
        <v>974</v>
      </c>
      <c r="F29" s="17">
        <f t="shared" si="0"/>
        <v>2.8800000000000003</v>
      </c>
      <c r="G29" s="44">
        <v>0.4</v>
      </c>
      <c r="H29" s="74">
        <f t="shared" si="1"/>
        <v>2.4000000000000004</v>
      </c>
    </row>
    <row r="30" spans="1:10" s="44" customFormat="1" x14ac:dyDescent="0.25">
      <c r="A30" s="43">
        <v>12</v>
      </c>
      <c r="B30" s="43" t="s">
        <v>77</v>
      </c>
      <c r="C30" s="43"/>
      <c r="D30" s="43"/>
      <c r="E30" s="43" t="s">
        <v>1887</v>
      </c>
      <c r="F30" s="17">
        <f t="shared" si="0"/>
        <v>8.6399999999999988</v>
      </c>
      <c r="G30" s="44">
        <v>0.6</v>
      </c>
      <c r="H30" s="74">
        <f t="shared" si="1"/>
        <v>7.1999999999999993</v>
      </c>
    </row>
    <row r="31" spans="1:10" s="44" customFormat="1" x14ac:dyDescent="0.25">
      <c r="A31" s="43">
        <v>12</v>
      </c>
      <c r="B31" s="43" t="s">
        <v>77</v>
      </c>
      <c r="C31" s="43"/>
      <c r="D31" s="43"/>
      <c r="E31" s="43" t="s">
        <v>2313</v>
      </c>
      <c r="F31" s="17">
        <f t="shared" si="0"/>
        <v>12.96</v>
      </c>
      <c r="G31" s="44">
        <v>0.9</v>
      </c>
      <c r="H31" s="74">
        <f t="shared" si="1"/>
        <v>10.8</v>
      </c>
    </row>
    <row r="32" spans="1:10" s="44" customFormat="1" x14ac:dyDescent="0.25">
      <c r="A32" s="43">
        <v>2</v>
      </c>
      <c r="B32" s="43" t="s">
        <v>13</v>
      </c>
      <c r="C32" s="43"/>
      <c r="D32" s="43"/>
      <c r="E32" s="297" t="s">
        <v>2315</v>
      </c>
      <c r="F32" s="17">
        <f t="shared" si="0"/>
        <v>7.2</v>
      </c>
      <c r="G32" s="44">
        <v>3</v>
      </c>
      <c r="H32" s="74">
        <f t="shared" si="1"/>
        <v>6</v>
      </c>
    </row>
    <row r="33" spans="1:8" s="44" customFormat="1" x14ac:dyDescent="0.25">
      <c r="A33" s="43">
        <v>10</v>
      </c>
      <c r="B33" s="43" t="s">
        <v>77</v>
      </c>
      <c r="C33" s="43"/>
      <c r="D33" s="43"/>
      <c r="E33" s="43" t="s">
        <v>841</v>
      </c>
      <c r="F33" s="17">
        <f>H33+H33*$G$36</f>
        <v>1.56</v>
      </c>
      <c r="G33" s="44">
        <v>0.13</v>
      </c>
      <c r="H33" s="147">
        <f t="shared" si="1"/>
        <v>1.3</v>
      </c>
    </row>
    <row r="34" spans="1:8" s="44" customFormat="1" x14ac:dyDescent="0.25">
      <c r="A34" s="43">
        <v>20</v>
      </c>
      <c r="B34" s="43" t="s">
        <v>13</v>
      </c>
      <c r="C34" s="43"/>
      <c r="D34" s="43"/>
      <c r="E34" s="43" t="s">
        <v>2321</v>
      </c>
      <c r="F34" s="17">
        <v>680</v>
      </c>
      <c r="H34" s="23">
        <v>530</v>
      </c>
    </row>
    <row r="35" spans="1:8" s="44" customFormat="1" x14ac:dyDescent="0.25">
      <c r="A35" s="43"/>
      <c r="B35" s="43"/>
      <c r="C35" s="43"/>
      <c r="D35" s="43"/>
      <c r="E35" s="21"/>
      <c r="F35" s="71">
        <f>SUM(F14:F34)</f>
        <v>1540.73296</v>
      </c>
      <c r="H35" s="298">
        <f>SUM(H14:H34)</f>
        <v>1310.0608</v>
      </c>
    </row>
    <row r="36" spans="1:8" x14ac:dyDescent="0.25">
      <c r="A36" s="46"/>
      <c r="B36" s="46"/>
      <c r="C36" s="46"/>
      <c r="D36" s="46"/>
      <c r="E36" s="69"/>
      <c r="F36" s="72"/>
      <c r="G36" s="18">
        <v>0.2</v>
      </c>
      <c r="H36" s="23"/>
    </row>
    <row r="37" spans="1:8" x14ac:dyDescent="0.25">
      <c r="A37" s="46"/>
      <c r="B37" s="10" t="s">
        <v>2318</v>
      </c>
      <c r="C37" s="10"/>
      <c r="D37" s="46"/>
      <c r="E37" s="10" t="s">
        <v>2320</v>
      </c>
      <c r="F37" s="17">
        <f>18*23</f>
        <v>414</v>
      </c>
      <c r="H37" s="15"/>
    </row>
    <row r="38" spans="1:8" x14ac:dyDescent="0.25">
      <c r="A38" s="46"/>
      <c r="B38" s="10" t="s">
        <v>2319</v>
      </c>
      <c r="C38" s="10"/>
      <c r="D38" s="46"/>
      <c r="E38" s="10" t="s">
        <v>2316</v>
      </c>
      <c r="F38" s="17">
        <f>49*25</f>
        <v>1225</v>
      </c>
      <c r="H38" s="15"/>
    </row>
    <row r="39" spans="1:8" x14ac:dyDescent="0.25">
      <c r="A39" s="46"/>
      <c r="B39" s="46"/>
      <c r="C39" s="46"/>
      <c r="D39" s="46"/>
      <c r="E39" s="46"/>
      <c r="F39" s="70"/>
      <c r="H39" s="15"/>
    </row>
    <row r="40" spans="1:8" x14ac:dyDescent="0.25">
      <c r="A40" s="46"/>
      <c r="B40" s="46"/>
      <c r="C40" s="46"/>
      <c r="D40" s="46"/>
      <c r="E40" s="46"/>
      <c r="F40" s="70">
        <f>SUM(F35:F38)</f>
        <v>3179.7329600000003</v>
      </c>
      <c r="H40" s="15"/>
    </row>
    <row r="41" spans="1:8" x14ac:dyDescent="0.25">
      <c r="A41" s="46"/>
      <c r="B41" s="46"/>
      <c r="C41" s="46"/>
      <c r="D41" s="46"/>
      <c r="E41" s="46"/>
      <c r="F41" s="46"/>
    </row>
    <row r="42" spans="1:8" x14ac:dyDescent="0.25">
      <c r="A42" s="47" t="s">
        <v>97</v>
      </c>
      <c r="B42" s="48"/>
      <c r="C42" s="48"/>
      <c r="D42" s="48"/>
      <c r="E42" s="48"/>
      <c r="F42" s="49" t="s">
        <v>98</v>
      </c>
      <c r="H42" s="76"/>
    </row>
    <row r="43" spans="1:8" x14ac:dyDescent="0.25">
      <c r="A43" s="47"/>
      <c r="B43" s="48"/>
      <c r="C43" s="48"/>
      <c r="D43" s="48"/>
      <c r="E43" s="48"/>
      <c r="F43" s="50"/>
    </row>
    <row r="44" spans="1:8" x14ac:dyDescent="0.25">
      <c r="A44" s="47" t="s">
        <v>99</v>
      </c>
      <c r="B44" s="48"/>
      <c r="C44" s="48"/>
      <c r="D44" s="48"/>
      <c r="E44" s="48"/>
      <c r="F44" s="51"/>
      <c r="H44" s="23"/>
    </row>
    <row r="45" spans="1:8" x14ac:dyDescent="0.25">
      <c r="A45" s="52"/>
      <c r="B45" s="53"/>
      <c r="C45" s="53"/>
      <c r="D45" s="53"/>
      <c r="E45" s="53"/>
      <c r="F45" s="49" t="s">
        <v>100</v>
      </c>
    </row>
    <row r="46" spans="1:8" x14ac:dyDescent="0.25">
      <c r="A46" s="47" t="s">
        <v>2288</v>
      </c>
      <c r="B46" s="48"/>
      <c r="C46" s="48"/>
      <c r="D46" s="48"/>
      <c r="E46" s="48"/>
      <c r="F46" s="54"/>
    </row>
    <row r="47" spans="1:8" x14ac:dyDescent="0.25">
      <c r="A47" s="55"/>
      <c r="B47" s="56"/>
      <c r="C47" s="56"/>
      <c r="D47" s="56"/>
      <c r="E47" s="56"/>
      <c r="F47" s="51"/>
    </row>
    <row r="50" spans="6:6" x14ac:dyDescent="0.25">
      <c r="F50" s="15"/>
    </row>
    <row r="51" spans="6:6" x14ac:dyDescent="0.25">
      <c r="F51" s="23"/>
    </row>
    <row r="52" spans="6:6" x14ac:dyDescent="0.25">
      <c r="F52" s="23"/>
    </row>
    <row r="54" spans="6:6" x14ac:dyDescent="0.25">
      <c r="F54" s="23">
        <f>SUM(F50:F53)</f>
        <v>0</v>
      </c>
    </row>
  </sheetData>
  <mergeCells count="8">
    <mergeCell ref="A10:E10"/>
    <mergeCell ref="A11:E11"/>
    <mergeCell ref="A2:E2"/>
    <mergeCell ref="A3:E3"/>
    <mergeCell ref="A4:E4"/>
    <mergeCell ref="A5:E5"/>
    <mergeCell ref="A8:E8"/>
    <mergeCell ref="A9:E9"/>
  </mergeCells>
  <pageMargins left="0.11811023622047245" right="0.11811023622047245" top="0.74803149606299213" bottom="0.74803149606299213" header="0.31496062992125984" footer="0.31496062992125984"/>
  <pageSetup paperSize="9" fitToHeight="0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9B2211-F649-4A68-BDFD-30C34F98F0C1}">
  <sheetPr>
    <pageSetUpPr fitToPage="1"/>
  </sheetPr>
  <dimension ref="A1:O53"/>
  <sheetViews>
    <sheetView workbookViewId="0">
      <selection activeCell="G62" sqref="G62"/>
    </sheetView>
  </sheetViews>
  <sheetFormatPr defaultRowHeight="15" x14ac:dyDescent="0.25"/>
  <cols>
    <col min="1" max="1" width="10.5703125" customWidth="1"/>
    <col min="2" max="2" width="12.28515625" customWidth="1"/>
    <col min="3" max="3" width="6.7109375" customWidth="1"/>
    <col min="4" max="4" width="5.7109375" customWidth="1"/>
    <col min="5" max="5" width="12.28515625" customWidth="1"/>
    <col min="6" max="6" width="41" customWidth="1"/>
    <col min="8" max="8" width="9.42578125" bestFit="1" customWidth="1"/>
    <col min="10" max="10" width="14" customWidth="1"/>
    <col min="11" max="12" width="9.42578125" bestFit="1" customWidth="1"/>
    <col min="14" max="14" width="9.42578125" bestFit="1" customWidth="1"/>
  </cols>
  <sheetData>
    <row r="1" spans="1:11" x14ac:dyDescent="0.25">
      <c r="A1" s="25"/>
      <c r="B1" s="25"/>
      <c r="C1" s="25"/>
      <c r="D1" s="25"/>
      <c r="E1" s="25"/>
    </row>
    <row r="2" spans="1:11" x14ac:dyDescent="0.25">
      <c r="A2" s="368" t="s">
        <v>59</v>
      </c>
      <c r="B2" s="369"/>
      <c r="C2" s="369"/>
      <c r="D2" s="369"/>
      <c r="E2" s="370"/>
      <c r="F2" s="27" t="s">
        <v>60</v>
      </c>
    </row>
    <row r="3" spans="1:11" x14ac:dyDescent="0.25">
      <c r="A3" s="371" t="s">
        <v>61</v>
      </c>
      <c r="B3" s="372"/>
      <c r="C3" s="372"/>
      <c r="D3" s="372"/>
      <c r="E3" s="373"/>
      <c r="F3" s="28" t="s">
        <v>1579</v>
      </c>
    </row>
    <row r="4" spans="1:11" x14ac:dyDescent="0.25">
      <c r="A4" s="371" t="s">
        <v>63</v>
      </c>
      <c r="B4" s="372"/>
      <c r="C4" s="372"/>
      <c r="D4" s="372"/>
      <c r="E4" s="373"/>
      <c r="F4" s="29"/>
    </row>
    <row r="5" spans="1:11" x14ac:dyDescent="0.25">
      <c r="A5" s="371" t="s">
        <v>64</v>
      </c>
      <c r="B5" s="372"/>
      <c r="C5" s="372"/>
      <c r="D5" s="372"/>
      <c r="E5" s="373"/>
      <c r="F5" s="30" t="s">
        <v>65</v>
      </c>
    </row>
    <row r="6" spans="1:11" x14ac:dyDescent="0.25">
      <c r="A6" s="208"/>
      <c r="B6" s="208"/>
      <c r="C6" s="208"/>
      <c r="D6" s="208"/>
      <c r="E6" s="208"/>
      <c r="F6" s="32"/>
    </row>
    <row r="7" spans="1:11" x14ac:dyDescent="0.25">
      <c r="A7" s="32" t="s">
        <v>66</v>
      </c>
      <c r="B7" s="25"/>
      <c r="C7" s="25"/>
      <c r="D7" s="25"/>
      <c r="E7" s="25"/>
      <c r="F7" s="33" t="s">
        <v>23</v>
      </c>
      <c r="I7" s="57" t="s">
        <v>1082</v>
      </c>
    </row>
    <row r="8" spans="1:11" x14ac:dyDescent="0.25">
      <c r="A8" s="374"/>
      <c r="B8" s="375"/>
      <c r="C8" s="375"/>
      <c r="D8" s="375"/>
      <c r="E8" s="376"/>
      <c r="F8" s="34"/>
    </row>
    <row r="9" spans="1:11" x14ac:dyDescent="0.25">
      <c r="A9" s="377" t="s">
        <v>1582</v>
      </c>
      <c r="B9" s="378"/>
      <c r="C9" s="378"/>
      <c r="D9" s="378"/>
      <c r="E9" s="379"/>
      <c r="F9" s="35" t="s">
        <v>1580</v>
      </c>
      <c r="I9" t="s">
        <v>1083</v>
      </c>
    </row>
    <row r="10" spans="1:11" x14ac:dyDescent="0.25">
      <c r="A10" s="362" t="s">
        <v>852</v>
      </c>
      <c r="B10" s="363"/>
      <c r="C10" s="363"/>
      <c r="D10" s="363"/>
      <c r="E10" s="364"/>
      <c r="F10" s="35"/>
    </row>
    <row r="11" spans="1:11" x14ac:dyDescent="0.25">
      <c r="A11" s="365"/>
      <c r="B11" s="366"/>
      <c r="C11" s="366"/>
      <c r="D11" s="366"/>
      <c r="E11" s="367"/>
      <c r="F11" s="36"/>
      <c r="I11" t="s">
        <v>924</v>
      </c>
      <c r="J11" s="116">
        <v>80</v>
      </c>
    </row>
    <row r="12" spans="1:11" x14ac:dyDescent="0.25">
      <c r="A12" s="37"/>
      <c r="B12" s="38"/>
      <c r="C12" s="38"/>
      <c r="D12" s="38"/>
      <c r="E12" s="38"/>
      <c r="F12" s="39"/>
      <c r="I12" t="s">
        <v>1084</v>
      </c>
      <c r="J12" s="76">
        <v>75</v>
      </c>
    </row>
    <row r="13" spans="1:11" x14ac:dyDescent="0.25">
      <c r="A13" s="40" t="s">
        <v>8</v>
      </c>
      <c r="B13" s="38" t="s">
        <v>12</v>
      </c>
      <c r="C13" s="40"/>
      <c r="D13" s="40"/>
      <c r="F13" s="41" t="s">
        <v>19</v>
      </c>
    </row>
    <row r="14" spans="1:11" x14ac:dyDescent="0.25">
      <c r="A14" s="10" t="s">
        <v>1087</v>
      </c>
      <c r="B14" s="46"/>
      <c r="C14" s="46"/>
      <c r="D14" s="46"/>
      <c r="E14" s="46"/>
      <c r="F14" s="46"/>
      <c r="I14" t="s">
        <v>176</v>
      </c>
      <c r="J14" s="23">
        <f>SUM(J11:J13)</f>
        <v>155</v>
      </c>
    </row>
    <row r="15" spans="1:11" x14ac:dyDescent="0.25">
      <c r="A15" s="10" t="s">
        <v>1088</v>
      </c>
      <c r="B15" s="10"/>
      <c r="C15" s="10"/>
      <c r="D15" s="10"/>
      <c r="E15" s="10"/>
      <c r="F15" s="10"/>
      <c r="G15" s="23"/>
      <c r="H15" s="23"/>
    </row>
    <row r="16" spans="1:11" s="44" customFormat="1" x14ac:dyDescent="0.25">
      <c r="A16" s="10" t="s">
        <v>1089</v>
      </c>
      <c r="B16" s="10"/>
      <c r="C16" s="10"/>
      <c r="D16" s="10"/>
      <c r="E16" s="10"/>
      <c r="F16" s="43"/>
      <c r="G16" s="23"/>
      <c r="H16" s="23"/>
      <c r="I16" s="57" t="s">
        <v>852</v>
      </c>
      <c r="J16"/>
      <c r="K16"/>
    </row>
    <row r="17" spans="1:11" s="44" customFormat="1" x14ac:dyDescent="0.25">
      <c r="A17" s="10" t="s">
        <v>1099</v>
      </c>
      <c r="B17" s="10"/>
      <c r="C17" s="10"/>
      <c r="D17" s="10"/>
      <c r="E17" s="10"/>
      <c r="F17" s="43"/>
      <c r="G17" s="23"/>
      <c r="H17" s="23"/>
      <c r="I17"/>
      <c r="J17"/>
      <c r="K17"/>
    </row>
    <row r="18" spans="1:11" s="44" customFormat="1" x14ac:dyDescent="0.25">
      <c r="A18" s="10" t="s">
        <v>1090</v>
      </c>
      <c r="B18" s="10"/>
      <c r="C18" s="10"/>
      <c r="D18" s="10"/>
      <c r="E18" s="10"/>
      <c r="F18" s="43"/>
      <c r="G18" s="23"/>
      <c r="H18" s="23"/>
      <c r="I18" t="s">
        <v>1085</v>
      </c>
      <c r="J18" t="s">
        <v>1086</v>
      </c>
      <c r="K18">
        <v>1.5</v>
      </c>
    </row>
    <row r="19" spans="1:11" s="44" customFormat="1" x14ac:dyDescent="0.25">
      <c r="A19" s="10" t="s">
        <v>1091</v>
      </c>
      <c r="B19" s="10"/>
      <c r="C19" s="10"/>
      <c r="D19" s="10"/>
      <c r="E19" s="10"/>
      <c r="F19" s="43"/>
      <c r="G19" s="23"/>
      <c r="H19" s="23"/>
      <c r="I19" t="s">
        <v>1098</v>
      </c>
      <c r="J19" t="s">
        <v>1097</v>
      </c>
      <c r="K19" s="8">
        <v>7</v>
      </c>
    </row>
    <row r="20" spans="1:11" s="44" customFormat="1" x14ac:dyDescent="0.25">
      <c r="A20" s="10" t="s">
        <v>1092</v>
      </c>
      <c r="B20" s="10"/>
      <c r="C20" s="10"/>
      <c r="D20" s="10"/>
      <c r="E20" s="10"/>
      <c r="F20" s="43"/>
      <c r="G20" s="23"/>
      <c r="H20" s="23"/>
      <c r="I20"/>
      <c r="J20"/>
      <c r="K20">
        <f>SUM(K18:K19)</f>
        <v>8.5</v>
      </c>
    </row>
    <row r="21" spans="1:11" s="44" customFormat="1" x14ac:dyDescent="0.25">
      <c r="A21" s="10" t="s">
        <v>1093</v>
      </c>
      <c r="B21" s="10"/>
      <c r="C21" s="10"/>
      <c r="D21" s="10"/>
      <c r="E21" s="10"/>
      <c r="F21" s="43"/>
      <c r="G21" s="23"/>
      <c r="H21" s="23"/>
      <c r="I21" t="s">
        <v>1100</v>
      </c>
      <c r="J21"/>
      <c r="K21" s="15">
        <f>K20*23</f>
        <v>195.5</v>
      </c>
    </row>
    <row r="22" spans="1:11" s="44" customFormat="1" x14ac:dyDescent="0.25">
      <c r="A22" s="10" t="s">
        <v>1094</v>
      </c>
      <c r="B22" s="10"/>
      <c r="C22" s="10"/>
      <c r="D22" s="10"/>
      <c r="E22" s="10"/>
      <c r="F22" s="43"/>
      <c r="G22" s="23"/>
      <c r="H22" s="23"/>
      <c r="I22" t="s">
        <v>712</v>
      </c>
      <c r="J22"/>
      <c r="K22"/>
    </row>
    <row r="23" spans="1:11" s="44" customFormat="1" x14ac:dyDescent="0.25">
      <c r="A23" s="10" t="s">
        <v>1095</v>
      </c>
      <c r="B23" s="10"/>
      <c r="C23" s="10"/>
      <c r="D23" s="10"/>
      <c r="E23" s="10"/>
      <c r="F23" s="43"/>
      <c r="G23" s="23"/>
      <c r="H23" s="23"/>
      <c r="I23"/>
      <c r="J23"/>
      <c r="K23"/>
    </row>
    <row r="24" spans="1:11" x14ac:dyDescent="0.25">
      <c r="A24" s="10" t="s">
        <v>1096</v>
      </c>
      <c r="B24" s="10"/>
      <c r="C24" s="10"/>
      <c r="D24" s="10"/>
      <c r="E24" s="10"/>
      <c r="F24" s="10"/>
      <c r="I24" t="s">
        <v>665</v>
      </c>
      <c r="K24" s="15">
        <v>10</v>
      </c>
    </row>
    <row r="25" spans="1:11" x14ac:dyDescent="0.25">
      <c r="A25" s="10" t="s">
        <v>1583</v>
      </c>
      <c r="B25" s="10"/>
      <c r="C25" s="10"/>
      <c r="D25" s="10"/>
      <c r="E25" s="10"/>
      <c r="F25" s="10"/>
      <c r="I25" t="s">
        <v>1087</v>
      </c>
      <c r="K25" s="15">
        <v>15</v>
      </c>
    </row>
    <row r="26" spans="1:11" s="44" customFormat="1" x14ac:dyDescent="0.25">
      <c r="A26" s="17"/>
      <c r="B26" s="43"/>
      <c r="C26" s="43"/>
      <c r="D26" s="43"/>
      <c r="E26" s="43"/>
      <c r="F26" s="43"/>
      <c r="H26" s="23"/>
      <c r="I26" s="44" t="s">
        <v>1088</v>
      </c>
      <c r="J26"/>
      <c r="K26" s="15">
        <v>110</v>
      </c>
    </row>
    <row r="27" spans="1:11" s="44" customFormat="1" x14ac:dyDescent="0.25">
      <c r="A27" s="43"/>
      <c r="B27" s="43"/>
      <c r="C27" s="43"/>
      <c r="D27" s="43"/>
      <c r="E27" s="43"/>
      <c r="F27" s="17"/>
      <c r="H27" s="23"/>
      <c r="I27" s="44" t="s">
        <v>1089</v>
      </c>
      <c r="J27"/>
      <c r="K27" s="15">
        <v>40</v>
      </c>
    </row>
    <row r="28" spans="1:11" s="44" customFormat="1" x14ac:dyDescent="0.25">
      <c r="A28" s="43"/>
      <c r="B28" s="43"/>
      <c r="C28" s="43"/>
      <c r="D28" s="43"/>
      <c r="E28" s="43"/>
      <c r="F28" s="17"/>
      <c r="H28" s="23"/>
      <c r="I28" s="44" t="s">
        <v>1099</v>
      </c>
      <c r="J28"/>
      <c r="K28" s="15">
        <v>12</v>
      </c>
    </row>
    <row r="29" spans="1:11" s="44" customFormat="1" x14ac:dyDescent="0.25">
      <c r="A29" s="43"/>
      <c r="B29" s="43"/>
      <c r="C29" s="43"/>
      <c r="D29" s="43"/>
      <c r="E29" s="43"/>
      <c r="F29" s="17"/>
      <c r="H29" s="23"/>
      <c r="I29" s="44" t="s">
        <v>1090</v>
      </c>
      <c r="J29"/>
      <c r="K29" s="15">
        <v>10</v>
      </c>
    </row>
    <row r="30" spans="1:11" s="44" customFormat="1" x14ac:dyDescent="0.25">
      <c r="A30" s="43"/>
      <c r="B30" s="43"/>
      <c r="C30" s="43"/>
      <c r="D30" s="43"/>
      <c r="E30" s="43"/>
      <c r="F30" s="17"/>
      <c r="H30" s="23"/>
      <c r="I30" s="44" t="s">
        <v>1091</v>
      </c>
      <c r="J30"/>
      <c r="K30" s="15">
        <v>10</v>
      </c>
    </row>
    <row r="31" spans="1:11" s="44" customFormat="1" x14ac:dyDescent="0.25">
      <c r="A31" s="43"/>
      <c r="B31" s="43"/>
      <c r="C31" s="43"/>
      <c r="D31" s="43"/>
      <c r="E31" s="43"/>
      <c r="F31" s="43"/>
      <c r="H31" s="23"/>
      <c r="I31" s="44" t="s">
        <v>1092</v>
      </c>
      <c r="J31"/>
      <c r="K31" s="15">
        <v>1.5</v>
      </c>
    </row>
    <row r="32" spans="1:11" s="44" customFormat="1" x14ac:dyDescent="0.25">
      <c r="A32" s="43"/>
      <c r="B32" s="43"/>
      <c r="C32" s="43"/>
      <c r="D32" s="43"/>
      <c r="E32" s="43"/>
      <c r="F32" s="43"/>
      <c r="H32" s="23"/>
      <c r="I32" s="44" t="s">
        <v>1093</v>
      </c>
      <c r="J32"/>
      <c r="K32" s="15">
        <v>2</v>
      </c>
    </row>
    <row r="33" spans="1:11" s="44" customFormat="1" x14ac:dyDescent="0.25">
      <c r="A33" s="43"/>
      <c r="B33" s="43"/>
      <c r="C33" s="43"/>
      <c r="D33" s="43"/>
      <c r="E33" s="43"/>
      <c r="F33" s="43"/>
      <c r="H33" s="23"/>
      <c r="I33" s="44" t="s">
        <v>1094</v>
      </c>
      <c r="J33"/>
      <c r="K33" s="15">
        <v>9</v>
      </c>
    </row>
    <row r="34" spans="1:11" s="44" customFormat="1" x14ac:dyDescent="0.25">
      <c r="A34" s="43"/>
      <c r="B34" s="43"/>
      <c r="C34" s="43"/>
      <c r="D34" s="43"/>
      <c r="E34" s="43"/>
      <c r="F34" s="17"/>
      <c r="H34" s="23"/>
      <c r="I34" s="44" t="s">
        <v>1095</v>
      </c>
      <c r="J34"/>
      <c r="K34" s="15">
        <v>5</v>
      </c>
    </row>
    <row r="35" spans="1:11" s="44" customFormat="1" x14ac:dyDescent="0.25">
      <c r="A35" s="43"/>
      <c r="B35" s="43"/>
      <c r="C35" s="43"/>
      <c r="D35" s="43"/>
      <c r="E35" s="43"/>
      <c r="F35" s="17"/>
      <c r="H35" s="23"/>
      <c r="I35" s="44" t="s">
        <v>1096</v>
      </c>
      <c r="J35"/>
      <c r="K35" s="76">
        <v>10</v>
      </c>
    </row>
    <row r="36" spans="1:11" s="44" customFormat="1" x14ac:dyDescent="0.25">
      <c r="A36" s="43"/>
      <c r="B36" s="43"/>
      <c r="C36" s="43"/>
      <c r="D36" s="43"/>
      <c r="E36" s="21"/>
      <c r="F36" s="71"/>
      <c r="I36"/>
      <c r="J36"/>
      <c r="K36" s="15"/>
    </row>
    <row r="37" spans="1:11" x14ac:dyDescent="0.25">
      <c r="A37" s="46"/>
      <c r="B37" s="46"/>
      <c r="C37" s="46"/>
      <c r="D37" s="46"/>
      <c r="E37" s="46"/>
      <c r="F37" s="72"/>
      <c r="H37" s="23"/>
      <c r="J37" t="s">
        <v>162</v>
      </c>
      <c r="K37" s="15">
        <f>SUM(K24:K36)</f>
        <v>234.5</v>
      </c>
    </row>
    <row r="38" spans="1:11" x14ac:dyDescent="0.25">
      <c r="A38" s="46"/>
      <c r="B38" s="46"/>
      <c r="C38" s="46"/>
      <c r="D38" s="46"/>
      <c r="E38" s="46"/>
      <c r="F38" s="70"/>
      <c r="K38" s="8"/>
    </row>
    <row r="39" spans="1:11" x14ac:dyDescent="0.25">
      <c r="A39" s="46"/>
      <c r="B39" s="46"/>
      <c r="C39" s="46"/>
      <c r="D39" s="46"/>
      <c r="E39" s="46"/>
      <c r="F39" s="46"/>
      <c r="J39" t="s">
        <v>176</v>
      </c>
      <c r="K39" s="74">
        <f>K37+K21</f>
        <v>430</v>
      </c>
    </row>
    <row r="40" spans="1:11" x14ac:dyDescent="0.25">
      <c r="A40" s="47" t="s">
        <v>97</v>
      </c>
      <c r="B40" s="48"/>
      <c r="C40" s="48"/>
      <c r="D40" s="48"/>
      <c r="E40" s="48"/>
      <c r="F40" s="49" t="s">
        <v>98</v>
      </c>
    </row>
    <row r="41" spans="1:11" x14ac:dyDescent="0.25">
      <c r="A41" s="47"/>
      <c r="B41" s="48"/>
      <c r="C41" s="48"/>
      <c r="D41" s="48"/>
      <c r="E41" s="48"/>
      <c r="F41" s="50"/>
      <c r="I41" s="174" t="s">
        <v>1101</v>
      </c>
      <c r="J41" s="175"/>
      <c r="K41" s="176">
        <f>K39+J14</f>
        <v>585</v>
      </c>
    </row>
    <row r="42" spans="1:11" x14ac:dyDescent="0.25">
      <c r="A42" s="47" t="s">
        <v>99</v>
      </c>
      <c r="B42" s="48"/>
      <c r="C42" s="48"/>
      <c r="D42" s="48"/>
      <c r="E42" s="48"/>
      <c r="F42" s="51"/>
    </row>
    <row r="43" spans="1:11" x14ac:dyDescent="0.25">
      <c r="A43" s="52"/>
      <c r="B43" s="53"/>
      <c r="C43" s="53"/>
      <c r="D43" s="53"/>
      <c r="E43" s="53"/>
      <c r="F43" s="49" t="s">
        <v>100</v>
      </c>
      <c r="I43" t="s">
        <v>1578</v>
      </c>
      <c r="K43">
        <v>225</v>
      </c>
    </row>
    <row r="44" spans="1:11" x14ac:dyDescent="0.25">
      <c r="A44" s="47" t="s">
        <v>1581</v>
      </c>
      <c r="B44" s="48"/>
      <c r="C44" s="48"/>
      <c r="D44" s="48"/>
      <c r="E44" s="48"/>
      <c r="F44" s="54"/>
      <c r="I44" t="s">
        <v>924</v>
      </c>
      <c r="K44" s="8">
        <v>50</v>
      </c>
    </row>
    <row r="45" spans="1:11" x14ac:dyDescent="0.25">
      <c r="A45" s="55"/>
      <c r="B45" s="56"/>
      <c r="C45" s="56"/>
      <c r="D45" s="56"/>
      <c r="E45" s="56"/>
      <c r="F45" s="51"/>
      <c r="K45">
        <f>SUM(K43:K44)</f>
        <v>275</v>
      </c>
    </row>
    <row r="47" spans="1:11" x14ac:dyDescent="0.25">
      <c r="I47" s="174" t="s">
        <v>1101</v>
      </c>
      <c r="J47" s="175"/>
      <c r="K47" s="176">
        <f>K41+K45</f>
        <v>860</v>
      </c>
    </row>
    <row r="48" spans="1:11" x14ac:dyDescent="0.25">
      <c r="F48" s="15"/>
    </row>
    <row r="49" spans="6:15" x14ac:dyDescent="0.25">
      <c r="F49" s="23"/>
      <c r="J49" t="s">
        <v>1584</v>
      </c>
      <c r="K49" s="74">
        <f>K44+K21+J11</f>
        <v>325.5</v>
      </c>
    </row>
    <row r="50" spans="6:15" x14ac:dyDescent="0.25">
      <c r="F50" s="23"/>
      <c r="K50" s="147">
        <f>K49</f>
        <v>325.5</v>
      </c>
    </row>
    <row r="51" spans="6:15" x14ac:dyDescent="0.25">
      <c r="K51" s="74">
        <f>SUM(K49:K50)</f>
        <v>651</v>
      </c>
      <c r="L51" s="74">
        <f>K51+K51*10/100</f>
        <v>716.1</v>
      </c>
      <c r="M51" s="74">
        <f>K51/2</f>
        <v>325.5</v>
      </c>
      <c r="N51" s="74">
        <f>M51*10/100</f>
        <v>32.549999999999997</v>
      </c>
      <c r="O51" s="74">
        <f>SUM(M51:N51)</f>
        <v>358.05</v>
      </c>
    </row>
    <row r="52" spans="6:15" x14ac:dyDescent="0.25">
      <c r="F52" s="23">
        <f>SUM(F48:F51)</f>
        <v>0</v>
      </c>
      <c r="J52" t="s">
        <v>1585</v>
      </c>
      <c r="K52" s="74">
        <f>K47-K49-K50</f>
        <v>209</v>
      </c>
      <c r="L52" s="74">
        <f>K52+K52*22/100</f>
        <v>254.98</v>
      </c>
      <c r="M52" s="74">
        <f>K52/2</f>
        <v>104.5</v>
      </c>
      <c r="N52" s="74">
        <f>M52*22/100</f>
        <v>22.99</v>
      </c>
      <c r="O52" s="74">
        <f>SUM(M52:N52)</f>
        <v>127.49</v>
      </c>
    </row>
    <row r="53" spans="6:15" x14ac:dyDescent="0.25">
      <c r="L53" s="74">
        <f>SUM(L51:L52)</f>
        <v>971.08</v>
      </c>
      <c r="O53" s="74">
        <f>SUM(O51:O52)</f>
        <v>485.54</v>
      </c>
    </row>
  </sheetData>
  <mergeCells count="8">
    <mergeCell ref="A10:E10"/>
    <mergeCell ref="A11:E11"/>
    <mergeCell ref="A2:E2"/>
    <mergeCell ref="A3:E3"/>
    <mergeCell ref="A4:E4"/>
    <mergeCell ref="A5:E5"/>
    <mergeCell ref="A8:E8"/>
    <mergeCell ref="A9:E9"/>
  </mergeCells>
  <pageMargins left="0.7" right="0.7" top="0.75" bottom="0.75" header="0.3" footer="0.3"/>
  <pageSetup paperSize="9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8CAE05-2ED2-450B-9256-717667200C97}">
  <sheetPr>
    <pageSetUpPr fitToPage="1"/>
  </sheetPr>
  <dimension ref="A1:J51"/>
  <sheetViews>
    <sheetView workbookViewId="0">
      <selection activeCell="F14" sqref="F14:F15"/>
    </sheetView>
  </sheetViews>
  <sheetFormatPr defaultRowHeight="15" x14ac:dyDescent="0.25"/>
  <cols>
    <col min="1" max="1" width="5.5703125" customWidth="1"/>
    <col min="2" max="2" width="5.28515625" customWidth="1"/>
    <col min="3" max="3" width="6.7109375" customWidth="1"/>
    <col min="4" max="4" width="6.5703125" customWidth="1"/>
    <col min="5" max="5" width="51.85546875" customWidth="1"/>
    <col min="6" max="6" width="41" customWidth="1"/>
    <col min="8" max="9" width="9.42578125" bestFit="1" customWidth="1"/>
  </cols>
  <sheetData>
    <row r="1" spans="1:8" x14ac:dyDescent="0.25">
      <c r="A1" s="25"/>
      <c r="B1" s="25"/>
      <c r="C1" s="25"/>
      <c r="D1" s="25"/>
      <c r="E1" s="25"/>
    </row>
    <row r="2" spans="1:8" x14ac:dyDescent="0.25">
      <c r="A2" s="368" t="s">
        <v>59</v>
      </c>
      <c r="B2" s="369"/>
      <c r="C2" s="369"/>
      <c r="D2" s="369"/>
      <c r="E2" s="370"/>
      <c r="F2" s="27" t="s">
        <v>60</v>
      </c>
    </row>
    <row r="3" spans="1:8" x14ac:dyDescent="0.25">
      <c r="A3" s="371" t="s">
        <v>61</v>
      </c>
      <c r="B3" s="372"/>
      <c r="C3" s="372"/>
      <c r="D3" s="372"/>
      <c r="E3" s="373"/>
      <c r="F3" s="28" t="s">
        <v>2162</v>
      </c>
    </row>
    <row r="4" spans="1:8" x14ac:dyDescent="0.25">
      <c r="A4" s="371" t="s">
        <v>63</v>
      </c>
      <c r="B4" s="372"/>
      <c r="C4" s="372"/>
      <c r="D4" s="372"/>
      <c r="E4" s="373"/>
      <c r="F4" s="29"/>
    </row>
    <row r="5" spans="1:8" x14ac:dyDescent="0.25">
      <c r="A5" s="371" t="s">
        <v>64</v>
      </c>
      <c r="B5" s="372"/>
      <c r="C5" s="372"/>
      <c r="D5" s="372"/>
      <c r="E5" s="373"/>
      <c r="F5" s="30" t="s">
        <v>65</v>
      </c>
    </row>
    <row r="6" spans="1:8" x14ac:dyDescent="0.25">
      <c r="A6" s="138"/>
      <c r="B6" s="138"/>
      <c r="C6" s="138"/>
      <c r="D6" s="138"/>
      <c r="E6" s="138"/>
      <c r="F6" s="32"/>
    </row>
    <row r="7" spans="1:8" x14ac:dyDescent="0.25">
      <c r="A7" s="32" t="s">
        <v>66</v>
      </c>
      <c r="B7" s="25"/>
      <c r="C7" s="25"/>
      <c r="D7" s="25"/>
      <c r="E7" s="25"/>
      <c r="F7" s="33" t="s">
        <v>23</v>
      </c>
    </row>
    <row r="8" spans="1:8" x14ac:dyDescent="0.25">
      <c r="A8" s="374"/>
      <c r="B8" s="375"/>
      <c r="C8" s="375"/>
      <c r="D8" s="375"/>
      <c r="E8" s="376"/>
      <c r="F8" s="34"/>
    </row>
    <row r="9" spans="1:8" x14ac:dyDescent="0.25">
      <c r="A9" s="377" t="s">
        <v>2163</v>
      </c>
      <c r="B9" s="378"/>
      <c r="C9" s="378"/>
      <c r="D9" s="378"/>
      <c r="E9" s="379"/>
      <c r="F9" s="35"/>
    </row>
    <row r="10" spans="1:8" x14ac:dyDescent="0.25">
      <c r="A10" s="362" t="s">
        <v>2164</v>
      </c>
      <c r="B10" s="363"/>
      <c r="C10" s="363"/>
      <c r="D10" s="363"/>
      <c r="E10" s="364"/>
      <c r="F10" s="35" t="s">
        <v>24</v>
      </c>
    </row>
    <row r="11" spans="1:8" x14ac:dyDescent="0.25">
      <c r="A11" s="365" t="s">
        <v>1771</v>
      </c>
      <c r="B11" s="366"/>
      <c r="C11" s="366"/>
      <c r="D11" s="366"/>
      <c r="E11" s="367"/>
      <c r="F11" s="36"/>
    </row>
    <row r="12" spans="1:8" x14ac:dyDescent="0.25">
      <c r="A12" s="37"/>
      <c r="B12" s="38"/>
      <c r="C12" s="38"/>
      <c r="D12" s="38"/>
      <c r="E12" s="38"/>
      <c r="F12" s="39"/>
    </row>
    <row r="13" spans="1:8" x14ac:dyDescent="0.25">
      <c r="A13" s="40" t="s">
        <v>8</v>
      </c>
      <c r="B13" s="40" t="s">
        <v>9</v>
      </c>
      <c r="C13" s="40" t="s">
        <v>70</v>
      </c>
      <c r="D13" s="40" t="s">
        <v>11</v>
      </c>
      <c r="E13" s="38" t="s">
        <v>12</v>
      </c>
      <c r="F13" s="41" t="s">
        <v>19</v>
      </c>
    </row>
    <row r="14" spans="1:8" x14ac:dyDescent="0.25">
      <c r="A14" s="260">
        <v>1</v>
      </c>
      <c r="B14" s="261" t="s">
        <v>207</v>
      </c>
      <c r="C14" s="219" t="s">
        <v>2077</v>
      </c>
      <c r="D14" s="46"/>
      <c r="E14" s="219" t="s">
        <v>2070</v>
      </c>
      <c r="F14" s="72">
        <v>388</v>
      </c>
      <c r="H14" s="130">
        <v>288.33</v>
      </c>
    </row>
    <row r="15" spans="1:8" x14ac:dyDescent="0.25">
      <c r="A15" s="260">
        <v>3</v>
      </c>
      <c r="B15" s="261" t="s">
        <v>207</v>
      </c>
      <c r="C15" s="219" t="s">
        <v>2078</v>
      </c>
      <c r="D15" s="10"/>
      <c r="E15" s="219" t="s">
        <v>2071</v>
      </c>
      <c r="F15" s="17">
        <f>47*3</f>
        <v>141</v>
      </c>
      <c r="G15" s="23"/>
      <c r="H15" s="130">
        <v>42.92</v>
      </c>
    </row>
    <row r="16" spans="1:8" s="44" customFormat="1" x14ac:dyDescent="0.25">
      <c r="A16" s="260">
        <v>2</v>
      </c>
      <c r="B16" s="261" t="s">
        <v>207</v>
      </c>
      <c r="C16" s="219" t="s">
        <v>2079</v>
      </c>
      <c r="D16" s="10"/>
      <c r="E16" s="219" t="s">
        <v>2072</v>
      </c>
      <c r="F16" s="17">
        <v>22</v>
      </c>
      <c r="G16" s="23"/>
      <c r="H16" s="130">
        <v>7.38</v>
      </c>
    </row>
    <row r="17" spans="1:10" s="44" customFormat="1" x14ac:dyDescent="0.25">
      <c r="A17" s="260">
        <v>1</v>
      </c>
      <c r="B17" s="261" t="s">
        <v>207</v>
      </c>
      <c r="C17" s="219" t="s">
        <v>2080</v>
      </c>
      <c r="D17" s="10"/>
      <c r="E17" s="219" t="s">
        <v>2073</v>
      </c>
      <c r="F17" s="17">
        <v>11</v>
      </c>
      <c r="G17" s="23"/>
      <c r="H17" s="130">
        <v>7.38</v>
      </c>
    </row>
    <row r="18" spans="1:10" s="44" customFormat="1" x14ac:dyDescent="0.25">
      <c r="A18" s="260">
        <v>1</v>
      </c>
      <c r="B18" s="261" t="s">
        <v>207</v>
      </c>
      <c r="C18" s="219" t="s">
        <v>2081</v>
      </c>
      <c r="D18" s="10"/>
      <c r="E18" s="219" t="s">
        <v>2074</v>
      </c>
      <c r="F18" s="17">
        <v>11</v>
      </c>
      <c r="G18" s="23"/>
      <c r="H18" s="130">
        <v>7.38</v>
      </c>
    </row>
    <row r="19" spans="1:10" s="44" customFormat="1" x14ac:dyDescent="0.25">
      <c r="A19" s="260">
        <v>1</v>
      </c>
      <c r="B19" s="261" t="s">
        <v>207</v>
      </c>
      <c r="C19" s="219" t="s">
        <v>2082</v>
      </c>
      <c r="D19" s="10"/>
      <c r="E19" s="219" t="s">
        <v>2075</v>
      </c>
      <c r="F19" s="17">
        <v>11</v>
      </c>
      <c r="G19" s="23"/>
      <c r="H19" s="130">
        <v>7.38</v>
      </c>
    </row>
    <row r="20" spans="1:10" s="44" customFormat="1" x14ac:dyDescent="0.25">
      <c r="A20" s="260">
        <v>1</v>
      </c>
      <c r="B20" s="261" t="s">
        <v>207</v>
      </c>
      <c r="C20" s="219" t="s">
        <v>2083</v>
      </c>
      <c r="D20" s="10"/>
      <c r="E20" s="219" t="s">
        <v>2076</v>
      </c>
      <c r="F20" s="17">
        <v>94</v>
      </c>
      <c r="G20" s="23"/>
      <c r="I20" s="44" t="s">
        <v>2089</v>
      </c>
      <c r="J20" s="130">
        <v>87.5</v>
      </c>
    </row>
    <row r="21" spans="1:10" s="44" customFormat="1" x14ac:dyDescent="0.25">
      <c r="A21" s="260">
        <v>1</v>
      </c>
      <c r="B21" s="261" t="s">
        <v>207</v>
      </c>
      <c r="C21" s="219" t="s">
        <v>2084</v>
      </c>
      <c r="D21" s="10"/>
      <c r="E21" s="219" t="s">
        <v>2085</v>
      </c>
      <c r="F21" s="17">
        <v>19</v>
      </c>
      <c r="G21" s="23"/>
      <c r="H21" s="130">
        <v>16.93</v>
      </c>
    </row>
    <row r="22" spans="1:10" s="44" customFormat="1" x14ac:dyDescent="0.25">
      <c r="A22" s="259">
        <v>1</v>
      </c>
      <c r="B22" s="261" t="s">
        <v>207</v>
      </c>
      <c r="C22" s="10"/>
      <c r="D22" s="10"/>
      <c r="E22" s="10" t="s">
        <v>2086</v>
      </c>
      <c r="F22" s="17">
        <v>95</v>
      </c>
      <c r="G22" s="23"/>
      <c r="H22" s="15">
        <v>63</v>
      </c>
    </row>
    <row r="23" spans="1:10" x14ac:dyDescent="0.25">
      <c r="A23" s="259">
        <v>2</v>
      </c>
      <c r="B23" s="261" t="s">
        <v>207</v>
      </c>
      <c r="C23" s="10"/>
      <c r="D23" s="10"/>
      <c r="E23" s="10" t="s">
        <v>2087</v>
      </c>
      <c r="F23" s="17">
        <v>11</v>
      </c>
      <c r="H23" s="221">
        <v>4</v>
      </c>
    </row>
    <row r="24" spans="1:10" x14ac:dyDescent="0.25">
      <c r="A24" s="10"/>
      <c r="B24" s="10"/>
      <c r="C24" s="10"/>
      <c r="D24" s="10"/>
      <c r="E24" s="10" t="s">
        <v>2088</v>
      </c>
      <c r="F24" s="17">
        <v>20</v>
      </c>
      <c r="H24" s="221">
        <v>15</v>
      </c>
    </row>
    <row r="25" spans="1:10" s="44" customFormat="1" x14ac:dyDescent="0.25">
      <c r="A25" s="259">
        <v>1</v>
      </c>
      <c r="B25" s="43" t="s">
        <v>207</v>
      </c>
      <c r="C25" s="43"/>
      <c r="D25" s="43"/>
      <c r="E25" s="43" t="s">
        <v>2093</v>
      </c>
      <c r="F25" s="17">
        <v>40</v>
      </c>
      <c r="H25" s="23">
        <v>32</v>
      </c>
    </row>
    <row r="26" spans="1:10" s="44" customFormat="1" x14ac:dyDescent="0.25">
      <c r="A26" s="43"/>
      <c r="B26" s="43"/>
      <c r="C26" s="43"/>
      <c r="D26" s="43"/>
      <c r="E26" s="43"/>
      <c r="F26" s="17">
        <f>SUM(F14:F25)</f>
        <v>863</v>
      </c>
      <c r="H26" s="23">
        <f>SUM(H14:H25)</f>
        <v>491.7</v>
      </c>
    </row>
    <row r="27" spans="1:10" s="44" customFormat="1" x14ac:dyDescent="0.25">
      <c r="A27" s="43"/>
      <c r="B27" s="43"/>
      <c r="C27" s="43"/>
      <c r="D27" s="43"/>
      <c r="E27" s="43"/>
      <c r="F27" s="17"/>
      <c r="H27" s="23"/>
    </row>
    <row r="28" spans="1:10" s="44" customFormat="1" x14ac:dyDescent="0.25">
      <c r="A28" s="43"/>
      <c r="B28" s="43"/>
      <c r="C28" s="43" t="s">
        <v>2090</v>
      </c>
      <c r="D28" s="43">
        <v>1</v>
      </c>
      <c r="E28" s="43" t="s">
        <v>2091</v>
      </c>
      <c r="F28" s="17"/>
      <c r="H28" s="23"/>
    </row>
    <row r="29" spans="1:10" s="44" customFormat="1" x14ac:dyDescent="0.25">
      <c r="A29" s="43"/>
      <c r="B29" s="43"/>
      <c r="C29" s="43" t="s">
        <v>705</v>
      </c>
      <c r="D29" s="43">
        <v>3</v>
      </c>
      <c r="E29" s="43" t="s">
        <v>2092</v>
      </c>
      <c r="F29" s="17"/>
      <c r="H29" s="23"/>
    </row>
    <row r="30" spans="1:10" s="44" customFormat="1" x14ac:dyDescent="0.25">
      <c r="A30" s="43"/>
      <c r="B30" s="43"/>
      <c r="C30" s="43" t="s">
        <v>2094</v>
      </c>
      <c r="D30" s="43">
        <v>6</v>
      </c>
      <c r="E30" s="43" t="s">
        <v>927</v>
      </c>
      <c r="F30" s="43"/>
      <c r="H30" s="23"/>
      <c r="I30" s="75"/>
    </row>
    <row r="31" spans="1:10" s="44" customFormat="1" x14ac:dyDescent="0.25">
      <c r="A31" s="43"/>
      <c r="B31" s="43"/>
      <c r="C31" s="43" t="s">
        <v>705</v>
      </c>
      <c r="D31" s="43">
        <v>4</v>
      </c>
      <c r="E31" s="43" t="s">
        <v>927</v>
      </c>
      <c r="F31" s="43"/>
      <c r="H31" s="23"/>
    </row>
    <row r="32" spans="1:10" s="44" customFormat="1" x14ac:dyDescent="0.25">
      <c r="A32" s="43"/>
      <c r="B32" s="43"/>
      <c r="C32" s="43" t="s">
        <v>2095</v>
      </c>
      <c r="D32" s="43">
        <v>2</v>
      </c>
      <c r="E32" s="43" t="s">
        <v>2097</v>
      </c>
      <c r="F32" s="43"/>
      <c r="H32" s="23"/>
    </row>
    <row r="33" spans="1:8" s="44" customFormat="1" x14ac:dyDescent="0.25">
      <c r="A33" s="43"/>
      <c r="B33" s="43"/>
      <c r="C33" s="43" t="s">
        <v>2095</v>
      </c>
      <c r="D33" s="43">
        <v>2</v>
      </c>
      <c r="E33" s="43" t="s">
        <v>2096</v>
      </c>
      <c r="F33" s="17"/>
      <c r="H33" s="23"/>
    </row>
    <row r="34" spans="1:8" s="44" customFormat="1" x14ac:dyDescent="0.25">
      <c r="A34" s="43"/>
      <c r="B34" s="43"/>
      <c r="C34" s="43"/>
      <c r="D34" s="43">
        <f>SUM(D28:D33)</f>
        <v>18</v>
      </c>
      <c r="E34" s="43" t="s">
        <v>2098</v>
      </c>
      <c r="F34" s="17">
        <f>18*23</f>
        <v>414</v>
      </c>
      <c r="H34" s="23"/>
    </row>
    <row r="35" spans="1:8" s="44" customFormat="1" x14ac:dyDescent="0.25">
      <c r="A35" s="43"/>
      <c r="B35" s="43"/>
      <c r="C35" s="43"/>
      <c r="D35" s="43"/>
      <c r="E35" s="21"/>
      <c r="F35" s="71"/>
    </row>
    <row r="36" spans="1:8" x14ac:dyDescent="0.25">
      <c r="A36" s="46"/>
      <c r="B36" s="46"/>
      <c r="C36" s="46"/>
      <c r="D36" s="46"/>
      <c r="E36" s="69" t="s">
        <v>176</v>
      </c>
      <c r="F36" s="72">
        <f>SUM(F26:F34)</f>
        <v>1277</v>
      </c>
      <c r="H36" s="23"/>
    </row>
    <row r="37" spans="1:8" x14ac:dyDescent="0.25">
      <c r="A37" s="46"/>
      <c r="B37" s="46"/>
      <c r="C37" s="46"/>
      <c r="D37" s="46"/>
      <c r="E37" s="46"/>
      <c r="F37" s="70"/>
    </row>
    <row r="38" spans="1:8" x14ac:dyDescent="0.25">
      <c r="A38" s="46"/>
      <c r="B38" s="46"/>
      <c r="C38" s="46"/>
      <c r="D38" s="46"/>
      <c r="E38" s="46"/>
      <c r="F38" s="46"/>
    </row>
    <row r="39" spans="1:8" x14ac:dyDescent="0.25">
      <c r="A39" s="47" t="s">
        <v>97</v>
      </c>
      <c r="B39" s="48"/>
      <c r="C39" s="48"/>
      <c r="D39" s="48"/>
      <c r="E39" s="48"/>
      <c r="F39" s="49" t="s">
        <v>98</v>
      </c>
    </row>
    <row r="40" spans="1:8" x14ac:dyDescent="0.25">
      <c r="A40" s="47"/>
      <c r="B40" s="48"/>
      <c r="C40" s="48"/>
      <c r="D40" s="48"/>
      <c r="E40" s="48"/>
      <c r="F40" s="50"/>
    </row>
    <row r="41" spans="1:8" x14ac:dyDescent="0.25">
      <c r="A41" s="47" t="s">
        <v>99</v>
      </c>
      <c r="B41" s="48"/>
      <c r="C41" s="48"/>
      <c r="D41" s="48"/>
      <c r="E41" s="48"/>
      <c r="F41" s="51"/>
    </row>
    <row r="42" spans="1:8" x14ac:dyDescent="0.25">
      <c r="A42" s="52"/>
      <c r="B42" s="53"/>
      <c r="C42" s="53"/>
      <c r="D42" s="53"/>
      <c r="E42" s="53"/>
      <c r="F42" s="49" t="s">
        <v>100</v>
      </c>
    </row>
    <row r="43" spans="1:8" x14ac:dyDescent="0.25">
      <c r="A43" s="47" t="s">
        <v>2161</v>
      </c>
      <c r="B43" s="48"/>
      <c r="C43" s="48"/>
      <c r="D43" s="48"/>
      <c r="E43" s="48"/>
      <c r="F43" s="54"/>
    </row>
    <row r="44" spans="1:8" x14ac:dyDescent="0.25">
      <c r="A44" s="55"/>
      <c r="B44" s="56"/>
      <c r="C44" s="56"/>
      <c r="D44" s="56"/>
      <c r="E44" s="56"/>
      <c r="F44" s="51"/>
    </row>
    <row r="47" spans="1:8" x14ac:dyDescent="0.25">
      <c r="F47" s="15"/>
    </row>
    <row r="48" spans="1:8" x14ac:dyDescent="0.25">
      <c r="F48" s="23"/>
    </row>
    <row r="49" spans="6:6" x14ac:dyDescent="0.25">
      <c r="F49" s="23"/>
    </row>
    <row r="51" spans="6:6" x14ac:dyDescent="0.25">
      <c r="F51" s="23">
        <f>SUM(F47:F50)</f>
        <v>0</v>
      </c>
    </row>
  </sheetData>
  <mergeCells count="8">
    <mergeCell ref="A10:E10"/>
    <mergeCell ref="A11:E11"/>
    <mergeCell ref="A2:E2"/>
    <mergeCell ref="A3:E3"/>
    <mergeCell ref="A4:E4"/>
    <mergeCell ref="A5:E5"/>
    <mergeCell ref="A8:E8"/>
    <mergeCell ref="A9:E9"/>
  </mergeCells>
  <pageMargins left="0.31496062992125984" right="0.31496062992125984" top="0.74803149606299213" bottom="0.74803149606299213" header="0.31496062992125984" footer="0.31496062992125984"/>
  <pageSetup paperSize="9" scale="83" fitToHeight="0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E0EFD7-2C89-4F2D-BD39-AA95A7FE2D0F}">
  <sheetPr>
    <pageSetUpPr fitToPage="1"/>
  </sheetPr>
  <dimension ref="A1:J52"/>
  <sheetViews>
    <sheetView topLeftCell="A3" workbookViewId="0">
      <selection activeCell="F45" sqref="A1:F45"/>
    </sheetView>
  </sheetViews>
  <sheetFormatPr defaultRowHeight="15" x14ac:dyDescent="0.25"/>
  <cols>
    <col min="1" max="1" width="5.5703125" customWidth="1"/>
    <col min="2" max="2" width="6.85546875" customWidth="1"/>
    <col min="3" max="3" width="6.7109375" customWidth="1"/>
    <col min="4" max="4" width="5.7109375" customWidth="1"/>
    <col min="5" max="5" width="26" customWidth="1"/>
    <col min="6" max="6" width="41" customWidth="1"/>
    <col min="8" max="8" width="9.42578125" bestFit="1" customWidth="1"/>
  </cols>
  <sheetData>
    <row r="1" spans="1:8" x14ac:dyDescent="0.25">
      <c r="A1" s="25"/>
      <c r="B1" s="25"/>
      <c r="C1" s="25"/>
      <c r="D1" s="25"/>
      <c r="E1" s="25"/>
    </row>
    <row r="2" spans="1:8" x14ac:dyDescent="0.25">
      <c r="A2" s="368" t="s">
        <v>59</v>
      </c>
      <c r="B2" s="369"/>
      <c r="C2" s="369"/>
      <c r="D2" s="369"/>
      <c r="E2" s="370"/>
      <c r="F2" s="27" t="s">
        <v>60</v>
      </c>
    </row>
    <row r="3" spans="1:8" x14ac:dyDescent="0.25">
      <c r="A3" s="371" t="s">
        <v>61</v>
      </c>
      <c r="B3" s="372"/>
      <c r="C3" s="372"/>
      <c r="D3" s="372"/>
      <c r="E3" s="373"/>
      <c r="F3" s="28" t="s">
        <v>2274</v>
      </c>
    </row>
    <row r="4" spans="1:8" x14ac:dyDescent="0.25">
      <c r="A4" s="371" t="s">
        <v>63</v>
      </c>
      <c r="B4" s="372"/>
      <c r="C4" s="372"/>
      <c r="D4" s="372"/>
      <c r="E4" s="373"/>
      <c r="F4" s="29"/>
    </row>
    <row r="5" spans="1:8" x14ac:dyDescent="0.25">
      <c r="A5" s="371" t="s">
        <v>64</v>
      </c>
      <c r="B5" s="372"/>
      <c r="C5" s="372"/>
      <c r="D5" s="372"/>
      <c r="E5" s="373"/>
      <c r="F5" s="30" t="s">
        <v>65</v>
      </c>
    </row>
    <row r="6" spans="1:8" x14ac:dyDescent="0.25">
      <c r="A6" s="289"/>
      <c r="B6" s="289"/>
      <c r="C6" s="289"/>
      <c r="D6" s="289"/>
      <c r="E6" s="289"/>
      <c r="F6" s="32"/>
    </row>
    <row r="7" spans="1:8" x14ac:dyDescent="0.25">
      <c r="A7" s="32" t="s">
        <v>66</v>
      </c>
      <c r="B7" s="25"/>
      <c r="C7" s="25"/>
      <c r="D7" s="25"/>
      <c r="E7" s="25"/>
      <c r="F7" s="33" t="s">
        <v>23</v>
      </c>
    </row>
    <row r="8" spans="1:8" x14ac:dyDescent="0.25">
      <c r="A8" s="374"/>
      <c r="B8" s="375"/>
      <c r="C8" s="375"/>
      <c r="D8" s="375"/>
      <c r="E8" s="376"/>
      <c r="F8" s="34"/>
    </row>
    <row r="9" spans="1:8" x14ac:dyDescent="0.25">
      <c r="A9" s="377" t="s">
        <v>2275</v>
      </c>
      <c r="B9" s="378"/>
      <c r="C9" s="378"/>
      <c r="D9" s="378"/>
      <c r="E9" s="379"/>
      <c r="F9" s="35"/>
    </row>
    <row r="10" spans="1:8" x14ac:dyDescent="0.25">
      <c r="A10" s="362" t="s">
        <v>2276</v>
      </c>
      <c r="B10" s="363"/>
      <c r="C10" s="363"/>
      <c r="D10" s="363"/>
      <c r="E10" s="364"/>
      <c r="F10" s="35"/>
    </row>
    <row r="11" spans="1:8" x14ac:dyDescent="0.25">
      <c r="A11" s="365" t="s">
        <v>852</v>
      </c>
      <c r="B11" s="366"/>
      <c r="C11" s="366"/>
      <c r="D11" s="366"/>
      <c r="E11" s="367"/>
      <c r="F11" s="36"/>
    </row>
    <row r="12" spans="1:8" x14ac:dyDescent="0.25">
      <c r="A12" s="37"/>
      <c r="B12" s="38"/>
      <c r="C12" s="38"/>
      <c r="D12" s="38"/>
      <c r="E12" s="38"/>
      <c r="F12" s="39"/>
    </row>
    <row r="13" spans="1:8" x14ac:dyDescent="0.25">
      <c r="A13" s="40" t="s">
        <v>8</v>
      </c>
      <c r="B13" s="40" t="s">
        <v>9</v>
      </c>
      <c r="C13" s="40" t="s">
        <v>70</v>
      </c>
      <c r="D13" s="40" t="s">
        <v>11</v>
      </c>
      <c r="E13" s="38" t="s">
        <v>12</v>
      </c>
      <c r="F13" s="41" t="s">
        <v>19</v>
      </c>
    </row>
    <row r="14" spans="1:8" x14ac:dyDescent="0.25">
      <c r="A14" s="260">
        <v>1</v>
      </c>
      <c r="B14" s="261" t="s">
        <v>13</v>
      </c>
      <c r="C14" s="219"/>
      <c r="D14" s="46"/>
      <c r="E14" s="219" t="s">
        <v>2277</v>
      </c>
      <c r="F14" s="72"/>
      <c r="H14" s="130"/>
    </row>
    <row r="15" spans="1:8" x14ac:dyDescent="0.25">
      <c r="A15" s="260">
        <v>1</v>
      </c>
      <c r="B15" s="261" t="s">
        <v>77</v>
      </c>
      <c r="C15" s="219"/>
      <c r="D15" s="10"/>
      <c r="E15" s="219" t="s">
        <v>2278</v>
      </c>
      <c r="F15" s="17"/>
      <c r="G15" s="23"/>
      <c r="H15" s="130"/>
    </row>
    <row r="16" spans="1:8" s="44" customFormat="1" x14ac:dyDescent="0.25">
      <c r="A16" s="260">
        <v>1</v>
      </c>
      <c r="B16" s="261" t="s">
        <v>13</v>
      </c>
      <c r="C16" s="219"/>
      <c r="D16" s="10"/>
      <c r="E16" s="219" t="s">
        <v>2279</v>
      </c>
      <c r="F16" s="17"/>
      <c r="G16" s="23"/>
      <c r="H16" s="130"/>
    </row>
    <row r="17" spans="1:10" s="44" customFormat="1" x14ac:dyDescent="0.25">
      <c r="A17" s="260">
        <v>1</v>
      </c>
      <c r="B17" s="261" t="s">
        <v>13</v>
      </c>
      <c r="C17" s="219"/>
      <c r="D17" s="10"/>
      <c r="E17" s="219" t="s">
        <v>2280</v>
      </c>
      <c r="F17" s="17"/>
      <c r="G17" s="23"/>
      <c r="H17" s="130"/>
    </row>
    <row r="18" spans="1:10" s="44" customFormat="1" x14ac:dyDescent="0.25">
      <c r="A18" s="260">
        <v>10</v>
      </c>
      <c r="B18" s="261" t="s">
        <v>13</v>
      </c>
      <c r="C18" s="219"/>
      <c r="D18" s="10"/>
      <c r="E18" s="219" t="s">
        <v>2281</v>
      </c>
      <c r="F18" s="17"/>
      <c r="G18" s="23"/>
      <c r="H18" s="130"/>
    </row>
    <row r="19" spans="1:10" s="44" customFormat="1" x14ac:dyDescent="0.25">
      <c r="A19" s="260">
        <v>3</v>
      </c>
      <c r="B19" s="261" t="s">
        <v>13</v>
      </c>
      <c r="C19" s="219"/>
      <c r="D19" s="10"/>
      <c r="E19" s="219" t="s">
        <v>2282</v>
      </c>
      <c r="F19" s="17"/>
      <c r="G19" s="23"/>
      <c r="H19" s="130"/>
    </row>
    <row r="20" spans="1:10" s="44" customFormat="1" x14ac:dyDescent="0.25">
      <c r="A20" s="260"/>
      <c r="B20" s="261"/>
      <c r="C20" s="219"/>
      <c r="D20" s="10"/>
      <c r="E20" s="219"/>
      <c r="F20" s="17"/>
      <c r="G20" s="23"/>
      <c r="H20" s="130"/>
    </row>
    <row r="21" spans="1:10" s="44" customFormat="1" x14ac:dyDescent="0.25">
      <c r="A21" s="260"/>
      <c r="B21" s="261"/>
      <c r="C21" s="219"/>
      <c r="D21" s="10"/>
      <c r="E21" s="219"/>
      <c r="F21" s="17"/>
      <c r="G21" s="23"/>
      <c r="J21" s="130"/>
    </row>
    <row r="22" spans="1:10" s="44" customFormat="1" x14ac:dyDescent="0.25">
      <c r="A22" s="260"/>
      <c r="B22" s="261"/>
      <c r="C22" s="219"/>
      <c r="D22" s="10"/>
      <c r="E22" s="219"/>
      <c r="F22" s="17"/>
      <c r="G22" s="23"/>
      <c r="H22" s="130"/>
    </row>
    <row r="23" spans="1:10" s="44" customFormat="1" x14ac:dyDescent="0.25">
      <c r="A23" s="259"/>
      <c r="B23" s="261"/>
      <c r="C23" s="10"/>
      <c r="D23" s="10"/>
      <c r="E23" s="10"/>
      <c r="F23" s="17"/>
      <c r="G23" s="23"/>
      <c r="H23" s="15"/>
    </row>
    <row r="24" spans="1:10" x14ac:dyDescent="0.25">
      <c r="A24" s="262"/>
      <c r="B24" s="143"/>
      <c r="C24" s="14"/>
      <c r="D24" s="14"/>
      <c r="E24" s="14"/>
      <c r="F24" s="17"/>
      <c r="H24" s="221"/>
    </row>
    <row r="25" spans="1:10" x14ac:dyDescent="0.25">
      <c r="A25" s="10"/>
      <c r="B25" s="10"/>
      <c r="C25" s="10"/>
      <c r="D25" s="10"/>
      <c r="E25" s="10"/>
      <c r="F25" s="17"/>
      <c r="H25" s="221"/>
    </row>
    <row r="26" spans="1:10" s="44" customFormat="1" x14ac:dyDescent="0.25">
      <c r="A26" s="17"/>
      <c r="B26" s="43"/>
      <c r="C26" s="43"/>
      <c r="D26" s="43"/>
      <c r="E26" s="43"/>
      <c r="F26" s="17"/>
      <c r="H26" s="23"/>
    </row>
    <row r="27" spans="1:10" s="44" customFormat="1" x14ac:dyDescent="0.25">
      <c r="A27" s="43"/>
      <c r="B27" s="43"/>
      <c r="C27" s="43"/>
      <c r="D27" s="43"/>
      <c r="E27" s="43"/>
      <c r="F27" s="17"/>
      <c r="H27" s="23"/>
    </row>
    <row r="28" spans="1:10" s="44" customFormat="1" x14ac:dyDescent="0.25">
      <c r="A28" s="43"/>
      <c r="B28" s="43"/>
      <c r="C28" s="43"/>
      <c r="D28" s="43"/>
      <c r="E28" s="43"/>
      <c r="F28" s="17"/>
      <c r="H28" s="23"/>
    </row>
    <row r="29" spans="1:10" s="44" customFormat="1" x14ac:dyDescent="0.25">
      <c r="A29" s="43"/>
      <c r="B29" s="43"/>
      <c r="C29" s="43"/>
      <c r="D29" s="43"/>
      <c r="E29" s="43"/>
      <c r="F29" s="17"/>
      <c r="H29" s="23"/>
    </row>
    <row r="30" spans="1:10" s="44" customFormat="1" x14ac:dyDescent="0.25">
      <c r="A30" s="43"/>
      <c r="B30" s="43"/>
      <c r="C30" s="43"/>
      <c r="D30" s="43"/>
      <c r="E30" s="43"/>
      <c r="F30" s="17"/>
      <c r="H30" s="23"/>
    </row>
    <row r="31" spans="1:10" s="44" customFormat="1" x14ac:dyDescent="0.25">
      <c r="A31" s="43"/>
      <c r="B31" s="43"/>
      <c r="C31" s="43"/>
      <c r="D31" s="43"/>
      <c r="E31" s="43"/>
      <c r="F31" s="43"/>
      <c r="H31" s="23"/>
    </row>
    <row r="32" spans="1:10" s="44" customFormat="1" x14ac:dyDescent="0.25">
      <c r="A32" s="43"/>
      <c r="B32" s="43"/>
      <c r="C32" s="43"/>
      <c r="D32" s="43"/>
      <c r="E32" s="43"/>
      <c r="F32" s="43"/>
      <c r="H32" s="23"/>
    </row>
    <row r="33" spans="1:8" s="44" customFormat="1" x14ac:dyDescent="0.25">
      <c r="A33" s="43"/>
      <c r="B33" s="43"/>
      <c r="C33" s="43"/>
      <c r="D33" s="43"/>
      <c r="E33" s="43"/>
      <c r="F33" s="43"/>
      <c r="H33" s="23"/>
    </row>
    <row r="34" spans="1:8" s="44" customFormat="1" x14ac:dyDescent="0.25">
      <c r="A34" s="43"/>
      <c r="B34" s="43"/>
      <c r="C34" s="43"/>
      <c r="D34" s="43"/>
      <c r="E34" s="43"/>
      <c r="F34" s="17"/>
      <c r="H34" s="23"/>
    </row>
    <row r="35" spans="1:8" s="44" customFormat="1" x14ac:dyDescent="0.25">
      <c r="A35" s="43"/>
      <c r="B35" s="43"/>
      <c r="C35" s="43"/>
      <c r="D35" s="43"/>
      <c r="E35" s="43"/>
      <c r="F35" s="17"/>
      <c r="H35" s="23"/>
    </row>
    <row r="36" spans="1:8" s="44" customFormat="1" x14ac:dyDescent="0.25">
      <c r="A36" s="43"/>
      <c r="B36" s="43"/>
      <c r="C36" s="43"/>
      <c r="D36" s="43"/>
      <c r="E36" s="21"/>
      <c r="F36" s="71"/>
    </row>
    <row r="37" spans="1:8" x14ac:dyDescent="0.25">
      <c r="A37" s="46"/>
      <c r="B37" s="46"/>
      <c r="C37" s="46"/>
      <c r="D37" s="46"/>
      <c r="E37" s="69"/>
      <c r="F37" s="72"/>
      <c r="H37" s="23"/>
    </row>
    <row r="38" spans="1:8" x14ac:dyDescent="0.25">
      <c r="A38" s="46"/>
      <c r="B38" s="46"/>
      <c r="C38" s="46"/>
      <c r="D38" s="46"/>
      <c r="E38" s="46"/>
      <c r="F38" s="70"/>
    </row>
    <row r="39" spans="1:8" x14ac:dyDescent="0.25">
      <c r="A39" s="46"/>
      <c r="B39" s="46"/>
      <c r="C39" s="46"/>
      <c r="D39" s="46"/>
      <c r="E39" s="46"/>
      <c r="F39" s="46"/>
    </row>
    <row r="40" spans="1:8" x14ac:dyDescent="0.25">
      <c r="A40" s="47" t="s">
        <v>97</v>
      </c>
      <c r="B40" s="48"/>
      <c r="C40" s="48"/>
      <c r="D40" s="48"/>
      <c r="E40" s="48"/>
      <c r="F40" s="49" t="s">
        <v>98</v>
      </c>
    </row>
    <row r="41" spans="1:8" x14ac:dyDescent="0.25">
      <c r="A41" s="47"/>
      <c r="B41" s="48"/>
      <c r="C41" s="48"/>
      <c r="D41" s="48"/>
      <c r="E41" s="48"/>
      <c r="F41" s="50"/>
    </row>
    <row r="42" spans="1:8" x14ac:dyDescent="0.25">
      <c r="A42" s="47" t="s">
        <v>99</v>
      </c>
      <c r="B42" s="48"/>
      <c r="C42" s="48"/>
      <c r="D42" s="48"/>
      <c r="E42" s="48"/>
      <c r="F42" s="51"/>
    </row>
    <row r="43" spans="1:8" x14ac:dyDescent="0.25">
      <c r="A43" s="52"/>
      <c r="B43" s="53"/>
      <c r="C43" s="53"/>
      <c r="D43" s="53"/>
      <c r="E43" s="53"/>
      <c r="F43" s="49" t="s">
        <v>100</v>
      </c>
    </row>
    <row r="44" spans="1:8" x14ac:dyDescent="0.25">
      <c r="A44" s="47" t="s">
        <v>2283</v>
      </c>
      <c r="B44" s="48"/>
      <c r="C44" s="48"/>
      <c r="D44" s="48"/>
      <c r="E44" s="48"/>
      <c r="F44" s="54"/>
    </row>
    <row r="45" spans="1:8" x14ac:dyDescent="0.25">
      <c r="A45" s="55"/>
      <c r="B45" s="56"/>
      <c r="C45" s="56"/>
      <c r="D45" s="56"/>
      <c r="E45" s="56"/>
      <c r="F45" s="51"/>
    </row>
    <row r="48" spans="1:8" x14ac:dyDescent="0.25">
      <c r="F48" s="15"/>
    </row>
    <row r="49" spans="6:6" x14ac:dyDescent="0.25">
      <c r="F49" s="23"/>
    </row>
    <row r="50" spans="6:6" x14ac:dyDescent="0.25">
      <c r="F50" s="23"/>
    </row>
    <row r="52" spans="6:6" x14ac:dyDescent="0.25">
      <c r="F52" s="23">
        <f>SUM(F48:F51)</f>
        <v>0</v>
      </c>
    </row>
  </sheetData>
  <mergeCells count="8">
    <mergeCell ref="A10:E10"/>
    <mergeCell ref="A11:E11"/>
    <mergeCell ref="A2:E2"/>
    <mergeCell ref="A3:E3"/>
    <mergeCell ref="A4:E4"/>
    <mergeCell ref="A5:E5"/>
    <mergeCell ref="A8:E8"/>
    <mergeCell ref="A9:E9"/>
  </mergeCells>
  <pageMargins left="0.7" right="0.7" top="0.75" bottom="0.75" header="0.3" footer="0.3"/>
  <pageSetup paperSize="9" scale="95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913ED7-B06C-4ACF-BB04-7DBAAB44E0B9}">
  <sheetPr>
    <pageSetUpPr fitToPage="1"/>
  </sheetPr>
  <dimension ref="A1:J77"/>
  <sheetViews>
    <sheetView workbookViewId="0">
      <selection activeCell="K48" sqref="K48"/>
    </sheetView>
  </sheetViews>
  <sheetFormatPr defaultRowHeight="15" x14ac:dyDescent="0.25"/>
  <cols>
    <col min="1" max="1" width="5.5703125" customWidth="1"/>
    <col min="2" max="2" width="6.85546875" customWidth="1"/>
    <col min="3" max="3" width="6.7109375" customWidth="1"/>
    <col min="4" max="4" width="5.7109375" customWidth="1"/>
    <col min="5" max="5" width="30.28515625" customWidth="1"/>
    <col min="6" max="6" width="41" customWidth="1"/>
    <col min="8" max="9" width="9.42578125" bestFit="1" customWidth="1"/>
  </cols>
  <sheetData>
    <row r="1" spans="1:9" x14ac:dyDescent="0.25">
      <c r="A1" s="25"/>
      <c r="B1" s="25"/>
      <c r="C1" s="25"/>
      <c r="D1" s="25"/>
      <c r="E1" s="25"/>
    </row>
    <row r="2" spans="1:9" x14ac:dyDescent="0.25">
      <c r="A2" s="368" t="s">
        <v>59</v>
      </c>
      <c r="B2" s="369"/>
      <c r="C2" s="369"/>
      <c r="D2" s="369"/>
      <c r="E2" s="370"/>
      <c r="F2" s="27" t="s">
        <v>60</v>
      </c>
    </row>
    <row r="3" spans="1:9" x14ac:dyDescent="0.25">
      <c r="A3" s="371" t="s">
        <v>61</v>
      </c>
      <c r="B3" s="372"/>
      <c r="C3" s="372"/>
      <c r="D3" s="372"/>
      <c r="E3" s="373"/>
      <c r="F3" s="28" t="s">
        <v>2169</v>
      </c>
    </row>
    <row r="4" spans="1:9" x14ac:dyDescent="0.25">
      <c r="A4" s="371" t="s">
        <v>63</v>
      </c>
      <c r="B4" s="372"/>
      <c r="C4" s="372"/>
      <c r="D4" s="372"/>
      <c r="E4" s="373"/>
      <c r="F4" s="29"/>
    </row>
    <row r="5" spans="1:9" x14ac:dyDescent="0.25">
      <c r="A5" s="371" t="s">
        <v>64</v>
      </c>
      <c r="B5" s="372"/>
      <c r="C5" s="372"/>
      <c r="D5" s="372"/>
      <c r="E5" s="373"/>
      <c r="F5" s="30" t="s">
        <v>65</v>
      </c>
    </row>
    <row r="6" spans="1:9" x14ac:dyDescent="0.25">
      <c r="A6" s="270"/>
      <c r="B6" s="270"/>
      <c r="C6" s="270"/>
      <c r="D6" s="270"/>
      <c r="E6" s="270"/>
      <c r="F6" s="32"/>
    </row>
    <row r="7" spans="1:9" x14ac:dyDescent="0.25">
      <c r="A7" s="32" t="s">
        <v>66</v>
      </c>
      <c r="B7" s="25"/>
      <c r="C7" s="25"/>
      <c r="D7" s="25"/>
      <c r="E7" s="25"/>
      <c r="F7" s="33" t="s">
        <v>23</v>
      </c>
    </row>
    <row r="8" spans="1:9" x14ac:dyDescent="0.25">
      <c r="A8" s="374"/>
      <c r="B8" s="375"/>
      <c r="C8" s="375"/>
      <c r="D8" s="375"/>
      <c r="E8" s="376"/>
      <c r="F8" s="34"/>
    </row>
    <row r="9" spans="1:9" x14ac:dyDescent="0.25">
      <c r="A9" s="377" t="s">
        <v>2171</v>
      </c>
      <c r="B9" s="378"/>
      <c r="C9" s="378"/>
      <c r="D9" s="378"/>
      <c r="E9" s="379"/>
      <c r="F9" s="35"/>
    </row>
    <row r="10" spans="1:9" x14ac:dyDescent="0.25">
      <c r="A10" s="362" t="s">
        <v>2172</v>
      </c>
      <c r="B10" s="363"/>
      <c r="C10" s="363"/>
      <c r="D10" s="363"/>
      <c r="E10" s="364"/>
      <c r="F10" s="35" t="s">
        <v>24</v>
      </c>
    </row>
    <row r="11" spans="1:9" x14ac:dyDescent="0.25">
      <c r="A11" s="365" t="s">
        <v>852</v>
      </c>
      <c r="B11" s="366"/>
      <c r="C11" s="366"/>
      <c r="D11" s="366"/>
      <c r="E11" s="367"/>
      <c r="F11" s="36"/>
    </row>
    <row r="12" spans="1:9" x14ac:dyDescent="0.25">
      <c r="A12" s="37"/>
      <c r="B12" s="38"/>
      <c r="C12" s="38"/>
      <c r="D12" s="38"/>
      <c r="E12" s="38"/>
      <c r="F12" s="39"/>
    </row>
    <row r="13" spans="1:9" x14ac:dyDescent="0.25">
      <c r="A13" s="40" t="s">
        <v>8</v>
      </c>
      <c r="B13" s="40" t="s">
        <v>9</v>
      </c>
      <c r="C13" s="40" t="s">
        <v>70</v>
      </c>
      <c r="D13" s="40" t="s">
        <v>11</v>
      </c>
      <c r="E13" s="38" t="s">
        <v>12</v>
      </c>
      <c r="F13" s="41" t="s">
        <v>19</v>
      </c>
    </row>
    <row r="14" spans="1:9" x14ac:dyDescent="0.25">
      <c r="A14" s="260">
        <v>66</v>
      </c>
      <c r="B14" s="261" t="s">
        <v>77</v>
      </c>
      <c r="C14" s="219"/>
      <c r="D14" s="46"/>
      <c r="E14" s="219" t="s">
        <v>799</v>
      </c>
      <c r="F14" s="72">
        <f>I14+I14*$H$28</f>
        <v>55.44</v>
      </c>
      <c r="H14" s="130">
        <v>0.7</v>
      </c>
      <c r="I14" s="74">
        <f>H14*A14</f>
        <v>46.199999999999996</v>
      </c>
    </row>
    <row r="15" spans="1:9" x14ac:dyDescent="0.25">
      <c r="A15" s="260">
        <v>3</v>
      </c>
      <c r="B15" s="261" t="s">
        <v>77</v>
      </c>
      <c r="C15" s="219"/>
      <c r="D15" s="10"/>
      <c r="E15" s="219" t="s">
        <v>2173</v>
      </c>
      <c r="F15" s="72">
        <f t="shared" ref="F15:F25" si="0">I15+I15*$H$28</f>
        <v>25.2</v>
      </c>
      <c r="G15" s="23"/>
      <c r="H15" s="130">
        <v>7</v>
      </c>
      <c r="I15" s="74">
        <f t="shared" ref="I15:I25" si="1">H15*A15</f>
        <v>21</v>
      </c>
    </row>
    <row r="16" spans="1:9" s="44" customFormat="1" x14ac:dyDescent="0.25">
      <c r="A16" s="260">
        <v>1</v>
      </c>
      <c r="B16" s="261" t="s">
        <v>13</v>
      </c>
      <c r="C16" s="219"/>
      <c r="D16" s="10"/>
      <c r="E16" s="219" t="s">
        <v>2174</v>
      </c>
      <c r="F16" s="72">
        <f t="shared" si="0"/>
        <v>7.2</v>
      </c>
      <c r="G16" s="23"/>
      <c r="H16" s="130">
        <v>6</v>
      </c>
      <c r="I16" s="74">
        <f t="shared" si="1"/>
        <v>6</v>
      </c>
    </row>
    <row r="17" spans="1:10" s="44" customFormat="1" x14ac:dyDescent="0.25">
      <c r="A17" s="260">
        <v>4</v>
      </c>
      <c r="B17" s="261" t="s">
        <v>13</v>
      </c>
      <c r="C17" s="219"/>
      <c r="D17" s="10"/>
      <c r="E17" s="219" t="s">
        <v>2175</v>
      </c>
      <c r="F17" s="72">
        <f t="shared" si="0"/>
        <v>33.6</v>
      </c>
      <c r="G17" s="23"/>
      <c r="H17" s="130">
        <v>7</v>
      </c>
      <c r="I17" s="74">
        <f t="shared" si="1"/>
        <v>28</v>
      </c>
    </row>
    <row r="18" spans="1:10" s="44" customFormat="1" x14ac:dyDescent="0.25">
      <c r="A18" s="260">
        <v>2</v>
      </c>
      <c r="B18" s="261" t="s">
        <v>77</v>
      </c>
      <c r="C18" s="219"/>
      <c r="D18" s="10"/>
      <c r="E18" s="219" t="s">
        <v>844</v>
      </c>
      <c r="F18" s="72">
        <f t="shared" si="0"/>
        <v>0.96000000000000008</v>
      </c>
      <c r="G18" s="23"/>
      <c r="H18" s="130">
        <v>0.4</v>
      </c>
      <c r="I18" s="74">
        <f t="shared" si="1"/>
        <v>0.8</v>
      </c>
    </row>
    <row r="19" spans="1:10" s="44" customFormat="1" x14ac:dyDescent="0.25">
      <c r="A19" s="260">
        <v>6</v>
      </c>
      <c r="B19" s="261" t="s">
        <v>77</v>
      </c>
      <c r="C19" s="219"/>
      <c r="D19" s="10"/>
      <c r="E19" s="219" t="s">
        <v>1150</v>
      </c>
      <c r="F19" s="72">
        <f t="shared" si="0"/>
        <v>4.3199999999999994</v>
      </c>
      <c r="G19" s="23"/>
      <c r="H19" s="130">
        <v>0.6</v>
      </c>
      <c r="I19" s="74">
        <f t="shared" si="1"/>
        <v>3.5999999999999996</v>
      </c>
    </row>
    <row r="20" spans="1:10" s="44" customFormat="1" x14ac:dyDescent="0.25">
      <c r="A20" s="260">
        <v>4</v>
      </c>
      <c r="B20" s="261" t="s">
        <v>77</v>
      </c>
      <c r="C20" s="219"/>
      <c r="D20" s="10"/>
      <c r="E20" s="219" t="s">
        <v>2167</v>
      </c>
      <c r="F20" s="72">
        <f t="shared" si="0"/>
        <v>2.4</v>
      </c>
      <c r="G20" s="23"/>
      <c r="H20" s="130">
        <v>0.5</v>
      </c>
      <c r="I20" s="74">
        <f t="shared" si="1"/>
        <v>2</v>
      </c>
    </row>
    <row r="21" spans="1:10" s="44" customFormat="1" x14ac:dyDescent="0.25">
      <c r="A21" s="260">
        <v>2</v>
      </c>
      <c r="B21" s="261" t="s">
        <v>13</v>
      </c>
      <c r="C21" s="219"/>
      <c r="D21" s="10"/>
      <c r="E21" s="219" t="s">
        <v>2176</v>
      </c>
      <c r="F21" s="72">
        <f t="shared" si="0"/>
        <v>2.4</v>
      </c>
      <c r="G21" s="23"/>
      <c r="H21" s="221">
        <v>1</v>
      </c>
      <c r="I21" s="74">
        <f t="shared" si="1"/>
        <v>2</v>
      </c>
      <c r="J21" s="130"/>
    </row>
    <row r="22" spans="1:10" s="44" customFormat="1" x14ac:dyDescent="0.25">
      <c r="A22" s="260">
        <v>25</v>
      </c>
      <c r="B22" s="261" t="s">
        <v>77</v>
      </c>
      <c r="C22" s="219"/>
      <c r="D22" s="10"/>
      <c r="E22" s="219" t="s">
        <v>323</v>
      </c>
      <c r="F22" s="72">
        <f t="shared" si="0"/>
        <v>7.5</v>
      </c>
      <c r="G22" s="23"/>
      <c r="H22" s="130">
        <v>0.25</v>
      </c>
      <c r="I22" s="74">
        <f t="shared" si="1"/>
        <v>6.25</v>
      </c>
    </row>
    <row r="23" spans="1:10" s="44" customFormat="1" x14ac:dyDescent="0.25">
      <c r="A23" s="259">
        <v>10</v>
      </c>
      <c r="B23" s="261" t="s">
        <v>77</v>
      </c>
      <c r="C23" s="10"/>
      <c r="D23" s="10"/>
      <c r="E23" s="10" t="s">
        <v>2177</v>
      </c>
      <c r="F23" s="72">
        <f t="shared" si="0"/>
        <v>8.4</v>
      </c>
      <c r="G23" s="23"/>
      <c r="H23" s="15">
        <v>0.7</v>
      </c>
      <c r="I23" s="74">
        <f t="shared" si="1"/>
        <v>7</v>
      </c>
    </row>
    <row r="24" spans="1:10" x14ac:dyDescent="0.25">
      <c r="A24" s="262"/>
      <c r="B24" s="143"/>
      <c r="C24" s="14"/>
      <c r="D24" s="14"/>
      <c r="E24" s="14" t="s">
        <v>2204</v>
      </c>
      <c r="F24" s="72">
        <f t="shared" si="0"/>
        <v>30</v>
      </c>
      <c r="H24" s="221">
        <v>25</v>
      </c>
      <c r="I24" s="74">
        <v>25</v>
      </c>
    </row>
    <row r="25" spans="1:10" x14ac:dyDescent="0.25">
      <c r="A25" s="10">
        <v>36</v>
      </c>
      <c r="B25" s="10" t="s">
        <v>13</v>
      </c>
      <c r="C25" s="10"/>
      <c r="D25" s="10"/>
      <c r="E25" s="10" t="s">
        <v>2178</v>
      </c>
      <c r="F25" s="72">
        <f t="shared" si="0"/>
        <v>38.879999999999995</v>
      </c>
      <c r="H25" s="221">
        <v>0.9</v>
      </c>
      <c r="I25" s="74">
        <f t="shared" si="1"/>
        <v>32.4</v>
      </c>
    </row>
    <row r="26" spans="1:10" s="44" customFormat="1" x14ac:dyDescent="0.25">
      <c r="A26" s="17"/>
      <c r="B26" s="43"/>
      <c r="C26" s="43"/>
      <c r="D26" s="43"/>
      <c r="E26" s="43"/>
      <c r="F26" s="17"/>
      <c r="H26" s="23"/>
    </row>
    <row r="27" spans="1:10" s="44" customFormat="1" x14ac:dyDescent="0.25">
      <c r="A27" s="43"/>
      <c r="B27" s="43"/>
      <c r="C27" s="43"/>
      <c r="D27" s="43"/>
      <c r="E27" s="43"/>
      <c r="F27" s="71">
        <f>SUM(F14:F26)</f>
        <v>216.29999999999998</v>
      </c>
      <c r="H27" s="23"/>
      <c r="I27" s="75">
        <f>SUM(I14:I26)</f>
        <v>180.24999999999997</v>
      </c>
    </row>
    <row r="28" spans="1:10" s="44" customFormat="1" x14ac:dyDescent="0.25">
      <c r="A28" s="43"/>
      <c r="B28" s="43"/>
      <c r="C28" s="43"/>
      <c r="D28" s="43"/>
      <c r="E28" s="43"/>
      <c r="F28" s="17"/>
      <c r="H28" s="132">
        <v>0.2</v>
      </c>
      <c r="I28" s="75">
        <f>I27+I27*H28</f>
        <v>216.29999999999995</v>
      </c>
    </row>
    <row r="29" spans="1:10" s="44" customFormat="1" x14ac:dyDescent="0.25">
      <c r="A29" s="43"/>
      <c r="B29" s="43"/>
      <c r="C29" s="43"/>
      <c r="D29" s="43"/>
      <c r="E29" s="43"/>
      <c r="F29" s="17"/>
      <c r="H29" s="23"/>
    </row>
    <row r="30" spans="1:10" s="44" customFormat="1" x14ac:dyDescent="0.25">
      <c r="A30" s="43"/>
      <c r="B30" s="43"/>
      <c r="C30" s="43"/>
      <c r="D30" s="43"/>
      <c r="E30" s="43"/>
      <c r="F30" s="17"/>
      <c r="H30" s="23"/>
    </row>
    <row r="31" spans="1:10" s="44" customFormat="1" x14ac:dyDescent="0.25">
      <c r="A31" s="43"/>
      <c r="B31" s="43"/>
      <c r="C31" s="43"/>
      <c r="D31" s="43"/>
      <c r="E31" s="43"/>
      <c r="F31" s="43"/>
      <c r="H31" s="23"/>
    </row>
    <row r="32" spans="1:10" s="44" customFormat="1" x14ac:dyDescent="0.25">
      <c r="A32" s="43"/>
      <c r="B32" s="43"/>
      <c r="C32" s="43"/>
      <c r="D32" s="43"/>
      <c r="E32" s="43"/>
      <c r="F32" s="43"/>
      <c r="H32" s="23"/>
    </row>
    <row r="33" spans="1:8" s="44" customFormat="1" x14ac:dyDescent="0.25">
      <c r="A33" s="43"/>
      <c r="B33" s="43"/>
      <c r="C33" s="43"/>
      <c r="D33" s="43"/>
      <c r="E33" s="43"/>
      <c r="F33" s="43"/>
      <c r="H33" s="23"/>
    </row>
    <row r="34" spans="1:8" s="44" customFormat="1" x14ac:dyDescent="0.25">
      <c r="A34" s="43"/>
      <c r="B34" s="43"/>
      <c r="C34" s="43"/>
      <c r="D34" s="43"/>
      <c r="E34" s="43"/>
      <c r="F34" s="17"/>
      <c r="H34" s="23"/>
    </row>
    <row r="35" spans="1:8" s="44" customFormat="1" x14ac:dyDescent="0.25">
      <c r="A35" s="43"/>
      <c r="B35" s="43"/>
      <c r="C35" s="43"/>
      <c r="D35" s="43"/>
      <c r="E35" s="43"/>
      <c r="F35" s="17"/>
      <c r="H35" s="23"/>
    </row>
    <row r="36" spans="1:8" s="44" customFormat="1" x14ac:dyDescent="0.25">
      <c r="A36" s="43"/>
      <c r="B36" s="43"/>
      <c r="C36" s="43"/>
      <c r="D36" s="43"/>
      <c r="E36" s="21"/>
      <c r="F36" s="71"/>
    </row>
    <row r="37" spans="1:8" x14ac:dyDescent="0.25">
      <c r="A37" s="46"/>
      <c r="B37" s="46"/>
      <c r="C37" s="46"/>
      <c r="D37" s="46"/>
      <c r="E37" s="69"/>
      <c r="F37" s="72"/>
      <c r="H37" s="23"/>
    </row>
    <row r="38" spans="1:8" x14ac:dyDescent="0.25">
      <c r="A38" s="46"/>
      <c r="B38" s="46"/>
      <c r="C38" s="46"/>
      <c r="D38" s="46"/>
      <c r="E38" s="46"/>
      <c r="F38" s="70"/>
    </row>
    <row r="39" spans="1:8" x14ac:dyDescent="0.25">
      <c r="A39" s="46"/>
      <c r="B39" s="46"/>
      <c r="C39" s="46"/>
      <c r="D39" s="46"/>
      <c r="E39" s="46"/>
      <c r="F39" s="46"/>
    </row>
    <row r="40" spans="1:8" x14ac:dyDescent="0.25">
      <c r="A40" s="47" t="s">
        <v>97</v>
      </c>
      <c r="B40" s="48"/>
      <c r="C40" s="48"/>
      <c r="D40" s="48"/>
      <c r="E40" s="48"/>
      <c r="F40" s="49" t="s">
        <v>98</v>
      </c>
    </row>
    <row r="41" spans="1:8" x14ac:dyDescent="0.25">
      <c r="A41" s="47"/>
      <c r="B41" s="48"/>
      <c r="C41" s="48"/>
      <c r="D41" s="48"/>
      <c r="E41" s="48"/>
      <c r="F41" s="50"/>
    </row>
    <row r="42" spans="1:8" x14ac:dyDescent="0.25">
      <c r="A42" s="47" t="s">
        <v>99</v>
      </c>
      <c r="B42" s="48"/>
      <c r="C42" s="48"/>
      <c r="D42" s="48"/>
      <c r="E42" s="48"/>
      <c r="F42" s="51"/>
    </row>
    <row r="43" spans="1:8" x14ac:dyDescent="0.25">
      <c r="A43" s="52"/>
      <c r="B43" s="53"/>
      <c r="C43" s="53"/>
      <c r="D43" s="53"/>
      <c r="E43" s="53"/>
      <c r="F43" s="49" t="s">
        <v>100</v>
      </c>
    </row>
    <row r="44" spans="1:8" x14ac:dyDescent="0.25">
      <c r="A44" s="47" t="s">
        <v>2170</v>
      </c>
      <c r="B44" s="48"/>
      <c r="C44" s="48"/>
      <c r="D44" s="48"/>
      <c r="E44" s="48"/>
      <c r="F44" s="54"/>
    </row>
    <row r="45" spans="1:8" x14ac:dyDescent="0.25">
      <c r="A45" s="55"/>
      <c r="B45" s="56"/>
      <c r="C45" s="56"/>
      <c r="D45" s="56"/>
      <c r="E45" s="56"/>
      <c r="F45" s="51"/>
    </row>
    <row r="47" spans="1:8" x14ac:dyDescent="0.25">
      <c r="B47" t="s">
        <v>2179</v>
      </c>
    </row>
    <row r="48" spans="1:8" x14ac:dyDescent="0.25">
      <c r="F48" s="15"/>
    </row>
    <row r="49" spans="2:6" x14ac:dyDescent="0.25">
      <c r="B49" t="s">
        <v>2180</v>
      </c>
      <c r="D49" s="145">
        <v>1</v>
      </c>
      <c r="E49" t="s">
        <v>2181</v>
      </c>
      <c r="F49" s="23"/>
    </row>
    <row r="50" spans="2:6" x14ac:dyDescent="0.25">
      <c r="B50" t="s">
        <v>2182</v>
      </c>
      <c r="D50" s="145">
        <v>1.5</v>
      </c>
      <c r="E50" t="s">
        <v>1832</v>
      </c>
      <c r="F50" s="23"/>
    </row>
    <row r="51" spans="2:6" x14ac:dyDescent="0.25">
      <c r="B51" t="s">
        <v>2183</v>
      </c>
      <c r="D51" s="145">
        <v>3.5</v>
      </c>
      <c r="E51" t="s">
        <v>1832</v>
      </c>
    </row>
    <row r="52" spans="2:6" x14ac:dyDescent="0.25">
      <c r="B52" t="s">
        <v>2184</v>
      </c>
      <c r="D52" s="214">
        <v>1.5</v>
      </c>
      <c r="E52" t="s">
        <v>1832</v>
      </c>
      <c r="F52" s="23"/>
    </row>
    <row r="54" spans="2:6" x14ac:dyDescent="0.25">
      <c r="C54" t="s">
        <v>386</v>
      </c>
      <c r="D54" s="145">
        <f>SUM(D49:D53)</f>
        <v>7.5</v>
      </c>
      <c r="E54" s="209" t="s">
        <v>2205</v>
      </c>
      <c r="F54" s="15">
        <f>23*7.5</f>
        <v>172.5</v>
      </c>
    </row>
    <row r="56" spans="2:6" x14ac:dyDescent="0.25">
      <c r="B56" t="s">
        <v>2185</v>
      </c>
    </row>
    <row r="58" spans="2:6" x14ac:dyDescent="0.25">
      <c r="B58" t="s">
        <v>2186</v>
      </c>
      <c r="D58" s="145">
        <v>1.5</v>
      </c>
      <c r="E58" t="s">
        <v>2187</v>
      </c>
    </row>
    <row r="59" spans="2:6" x14ac:dyDescent="0.25">
      <c r="B59" t="s">
        <v>2188</v>
      </c>
      <c r="D59" s="145">
        <v>1.5</v>
      </c>
      <c r="E59" t="s">
        <v>2189</v>
      </c>
    </row>
    <row r="60" spans="2:6" x14ac:dyDescent="0.25">
      <c r="B60" t="s">
        <v>2190</v>
      </c>
      <c r="D60" s="145">
        <v>6</v>
      </c>
      <c r="E60" t="s">
        <v>2191</v>
      </c>
    </row>
    <row r="61" spans="2:6" x14ac:dyDescent="0.25">
      <c r="B61" t="s">
        <v>2192</v>
      </c>
      <c r="D61" s="145">
        <v>8.5</v>
      </c>
      <c r="E61" t="s">
        <v>2193</v>
      </c>
    </row>
    <row r="62" spans="2:6" x14ac:dyDescent="0.25">
      <c r="B62" t="s">
        <v>1829</v>
      </c>
      <c r="D62" s="145">
        <v>2</v>
      </c>
      <c r="E62" t="s">
        <v>2194</v>
      </c>
    </row>
    <row r="63" spans="2:6" x14ac:dyDescent="0.25">
      <c r="D63" s="145">
        <v>5</v>
      </c>
      <c r="E63" t="s">
        <v>2195</v>
      </c>
    </row>
    <row r="64" spans="2:6" x14ac:dyDescent="0.25">
      <c r="B64" t="s">
        <v>2045</v>
      </c>
      <c r="D64" s="145">
        <v>4</v>
      </c>
      <c r="E64" t="s">
        <v>2196</v>
      </c>
    </row>
    <row r="65" spans="2:6" x14ac:dyDescent="0.25">
      <c r="B65" t="s">
        <v>2047</v>
      </c>
      <c r="D65" s="145">
        <v>2</v>
      </c>
      <c r="E65" t="s">
        <v>2197</v>
      </c>
    </row>
    <row r="66" spans="2:6" x14ac:dyDescent="0.25">
      <c r="B66" t="s">
        <v>2198</v>
      </c>
      <c r="D66" s="145">
        <v>1.5</v>
      </c>
      <c r="E66" t="s">
        <v>2199</v>
      </c>
    </row>
    <row r="67" spans="2:6" x14ac:dyDescent="0.25">
      <c r="B67" t="s">
        <v>2200</v>
      </c>
      <c r="D67" s="145">
        <v>2.5</v>
      </c>
      <c r="E67" t="s">
        <v>2201</v>
      </c>
    </row>
    <row r="68" spans="2:6" x14ac:dyDescent="0.25">
      <c r="B68" t="s">
        <v>2202</v>
      </c>
      <c r="D68" s="214">
        <v>2</v>
      </c>
      <c r="E68" t="s">
        <v>2203</v>
      </c>
    </row>
    <row r="70" spans="2:6" x14ac:dyDescent="0.25">
      <c r="C70" t="s">
        <v>386</v>
      </c>
      <c r="D70">
        <f>SUM(D58:D69)</f>
        <v>36.5</v>
      </c>
      <c r="E70" s="209" t="s">
        <v>2205</v>
      </c>
      <c r="F70" s="15">
        <f>23*36.5</f>
        <v>839.5</v>
      </c>
    </row>
    <row r="72" spans="2:6" x14ac:dyDescent="0.25">
      <c r="E72" t="s">
        <v>46</v>
      </c>
      <c r="F72" s="76">
        <f>I28</f>
        <v>216.29999999999995</v>
      </c>
    </row>
    <row r="74" spans="2:6" x14ac:dyDescent="0.25">
      <c r="E74" t="s">
        <v>2206</v>
      </c>
      <c r="F74" s="23">
        <f>SUM(F54:F72)</f>
        <v>1228.3</v>
      </c>
    </row>
    <row r="75" spans="2:6" x14ac:dyDescent="0.25">
      <c r="E75" t="s">
        <v>52</v>
      </c>
      <c r="F75" s="76">
        <f>F74*22/100</f>
        <v>270.226</v>
      </c>
    </row>
    <row r="77" spans="2:6" x14ac:dyDescent="0.25">
      <c r="F77" s="15">
        <f>SUM(F74:F75)</f>
        <v>1498.5259999999998</v>
      </c>
    </row>
  </sheetData>
  <mergeCells count="8">
    <mergeCell ref="A10:E10"/>
    <mergeCell ref="A11:E11"/>
    <mergeCell ref="A2:E2"/>
    <mergeCell ref="A3:E3"/>
    <mergeCell ref="A4:E4"/>
    <mergeCell ref="A5:E5"/>
    <mergeCell ref="A8:E8"/>
    <mergeCell ref="A9:E9"/>
  </mergeCells>
  <pageMargins left="0.7" right="0.7" top="0.75" bottom="0.75" header="0.3" footer="0.3"/>
  <pageSetup paperSize="9" scale="65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316C28-711D-4210-A5E7-9DA6F3802228}">
  <dimension ref="A1:J51"/>
  <sheetViews>
    <sheetView workbookViewId="0">
      <selection activeCell="F26" sqref="F26"/>
    </sheetView>
  </sheetViews>
  <sheetFormatPr defaultRowHeight="15" x14ac:dyDescent="0.25"/>
  <cols>
    <col min="1" max="1" width="5.5703125" customWidth="1"/>
    <col min="2" max="2" width="6.85546875" customWidth="1"/>
    <col min="3" max="3" width="6.7109375" customWidth="1"/>
    <col min="4" max="4" width="5.7109375" customWidth="1"/>
    <col min="5" max="5" width="26" customWidth="1"/>
    <col min="6" max="6" width="41" customWidth="1"/>
    <col min="8" max="8" width="9.42578125" bestFit="1" customWidth="1"/>
  </cols>
  <sheetData>
    <row r="1" spans="1:8" x14ac:dyDescent="0.25">
      <c r="A1" s="25"/>
      <c r="B1" s="25"/>
      <c r="C1" s="25"/>
      <c r="D1" s="25"/>
      <c r="E1" s="25"/>
    </row>
    <row r="2" spans="1:8" x14ac:dyDescent="0.25">
      <c r="A2" s="368" t="s">
        <v>59</v>
      </c>
      <c r="B2" s="369"/>
      <c r="C2" s="369"/>
      <c r="D2" s="369"/>
      <c r="E2" s="370"/>
      <c r="F2" s="27" t="s">
        <v>60</v>
      </c>
    </row>
    <row r="3" spans="1:8" x14ac:dyDescent="0.25">
      <c r="A3" s="371" t="s">
        <v>61</v>
      </c>
      <c r="B3" s="372"/>
      <c r="C3" s="372"/>
      <c r="D3" s="372"/>
      <c r="E3" s="373"/>
      <c r="F3" s="28" t="s">
        <v>2323</v>
      </c>
    </row>
    <row r="4" spans="1:8" x14ac:dyDescent="0.25">
      <c r="A4" s="371" t="s">
        <v>63</v>
      </c>
      <c r="B4" s="372"/>
      <c r="C4" s="372"/>
      <c r="D4" s="372"/>
      <c r="E4" s="373"/>
      <c r="F4" s="29"/>
    </row>
    <row r="5" spans="1:8" x14ac:dyDescent="0.25">
      <c r="A5" s="371" t="s">
        <v>64</v>
      </c>
      <c r="B5" s="372"/>
      <c r="C5" s="372"/>
      <c r="D5" s="372"/>
      <c r="E5" s="373"/>
      <c r="F5" s="30" t="s">
        <v>65</v>
      </c>
    </row>
    <row r="6" spans="1:8" x14ac:dyDescent="0.25">
      <c r="A6" s="296"/>
      <c r="B6" s="296"/>
      <c r="C6" s="296"/>
      <c r="D6" s="296"/>
      <c r="E6" s="296"/>
      <c r="F6" s="32"/>
    </row>
    <row r="7" spans="1:8" x14ac:dyDescent="0.25">
      <c r="A7" s="32" t="s">
        <v>66</v>
      </c>
      <c r="B7" s="25"/>
      <c r="C7" s="25"/>
      <c r="D7" s="25"/>
      <c r="E7" s="25"/>
      <c r="F7" s="33" t="s">
        <v>23</v>
      </c>
    </row>
    <row r="8" spans="1:8" x14ac:dyDescent="0.25">
      <c r="A8" s="374"/>
      <c r="B8" s="375"/>
      <c r="C8" s="375"/>
      <c r="D8" s="375"/>
      <c r="E8" s="376"/>
      <c r="F8" s="34"/>
    </row>
    <row r="9" spans="1:8" x14ac:dyDescent="0.25">
      <c r="A9" s="377" t="s">
        <v>2322</v>
      </c>
      <c r="B9" s="378"/>
      <c r="C9" s="378"/>
      <c r="D9" s="378"/>
      <c r="E9" s="379"/>
      <c r="F9" s="35" t="s">
        <v>2326</v>
      </c>
    </row>
    <row r="10" spans="1:8" x14ac:dyDescent="0.25">
      <c r="A10" s="362" t="s">
        <v>2325</v>
      </c>
      <c r="B10" s="363"/>
      <c r="C10" s="363"/>
      <c r="D10" s="363"/>
      <c r="E10" s="364"/>
      <c r="F10" s="35" t="s">
        <v>2211</v>
      </c>
    </row>
    <row r="11" spans="1:8" x14ac:dyDescent="0.25">
      <c r="A11" s="365" t="s">
        <v>1771</v>
      </c>
      <c r="B11" s="366"/>
      <c r="C11" s="366"/>
      <c r="D11" s="366"/>
      <c r="E11" s="367"/>
      <c r="F11" s="36"/>
    </row>
    <row r="12" spans="1:8" x14ac:dyDescent="0.25">
      <c r="A12" s="37"/>
      <c r="B12" s="38"/>
      <c r="C12" s="38"/>
      <c r="D12" s="38"/>
      <c r="E12" s="38"/>
      <c r="F12" s="39"/>
    </row>
    <row r="13" spans="1:8" x14ac:dyDescent="0.25">
      <c r="A13" s="40" t="s">
        <v>8</v>
      </c>
      <c r="B13" s="40" t="s">
        <v>9</v>
      </c>
      <c r="C13" s="40" t="s">
        <v>70</v>
      </c>
      <c r="D13" s="40" t="s">
        <v>11</v>
      </c>
      <c r="E13" s="38" t="s">
        <v>12</v>
      </c>
      <c r="F13" s="41" t="s">
        <v>19</v>
      </c>
    </row>
    <row r="14" spans="1:8" x14ac:dyDescent="0.25">
      <c r="A14" s="10">
        <v>2</v>
      </c>
      <c r="B14" s="261" t="s">
        <v>13</v>
      </c>
      <c r="C14" s="10" t="s">
        <v>2327</v>
      </c>
      <c r="D14" s="10"/>
      <c r="E14" s="10" t="s">
        <v>2328</v>
      </c>
      <c r="F14" s="10" t="s">
        <v>207</v>
      </c>
      <c r="H14" s="130"/>
    </row>
    <row r="15" spans="1:8" x14ac:dyDescent="0.25">
      <c r="A15" s="10">
        <v>1</v>
      </c>
      <c r="B15" s="261" t="s">
        <v>13</v>
      </c>
      <c r="C15" s="10" t="s">
        <v>2329</v>
      </c>
      <c r="D15" s="10"/>
      <c r="E15" s="10" t="s">
        <v>2330</v>
      </c>
      <c r="F15" s="10" t="s">
        <v>207</v>
      </c>
      <c r="H15" s="130"/>
    </row>
    <row r="16" spans="1:8" s="44" customFormat="1" x14ac:dyDescent="0.25">
      <c r="A16" s="10">
        <v>1</v>
      </c>
      <c r="B16" s="261" t="s">
        <v>13</v>
      </c>
      <c r="C16" s="10" t="s">
        <v>2331</v>
      </c>
      <c r="D16" s="43"/>
      <c r="E16" s="10" t="s">
        <v>2332</v>
      </c>
      <c r="F16" s="10" t="s">
        <v>263</v>
      </c>
      <c r="H16" s="130"/>
    </row>
    <row r="17" spans="1:10" s="44" customFormat="1" x14ac:dyDescent="0.25">
      <c r="A17" s="10">
        <v>4</v>
      </c>
      <c r="B17" s="261" t="s">
        <v>13</v>
      </c>
      <c r="C17" s="10" t="s">
        <v>2333</v>
      </c>
      <c r="D17" s="43"/>
      <c r="E17" s="10" t="s">
        <v>2334</v>
      </c>
      <c r="F17" s="10"/>
      <c r="H17" s="130"/>
    </row>
    <row r="18" spans="1:10" s="44" customFormat="1" x14ac:dyDescent="0.25">
      <c r="A18" s="10">
        <v>3</v>
      </c>
      <c r="B18" s="261" t="s">
        <v>13</v>
      </c>
      <c r="C18" s="10" t="s">
        <v>2335</v>
      </c>
      <c r="D18" s="43"/>
      <c r="E18" s="10" t="s">
        <v>2336</v>
      </c>
      <c r="F18" s="10"/>
      <c r="H18" s="130"/>
    </row>
    <row r="19" spans="1:10" s="44" customFormat="1" x14ac:dyDescent="0.25">
      <c r="A19" s="10">
        <v>3</v>
      </c>
      <c r="B19" s="261" t="s">
        <v>13</v>
      </c>
      <c r="C19" s="10" t="s">
        <v>2337</v>
      </c>
      <c r="D19" s="43"/>
      <c r="E19" s="10" t="s">
        <v>2338</v>
      </c>
      <c r="F19" s="10"/>
      <c r="H19" s="130"/>
    </row>
    <row r="20" spans="1:10" s="44" customFormat="1" x14ac:dyDescent="0.25">
      <c r="A20" s="10">
        <v>1</v>
      </c>
      <c r="B20" s="261" t="s">
        <v>13</v>
      </c>
      <c r="C20" s="10" t="s">
        <v>2339</v>
      </c>
      <c r="D20" s="43"/>
      <c r="E20" s="10" t="s">
        <v>2340</v>
      </c>
      <c r="F20" s="10"/>
      <c r="H20" s="130"/>
    </row>
    <row r="21" spans="1:10" s="44" customFormat="1" x14ac:dyDescent="0.25">
      <c r="A21" s="10">
        <v>1</v>
      </c>
      <c r="B21" s="261" t="s">
        <v>13</v>
      </c>
      <c r="C21" s="10" t="s">
        <v>2341</v>
      </c>
      <c r="D21" s="43"/>
      <c r="E21" s="10" t="s">
        <v>2342</v>
      </c>
      <c r="F21" s="10"/>
      <c r="J21" s="130"/>
    </row>
    <row r="22" spans="1:10" s="44" customFormat="1" x14ac:dyDescent="0.25">
      <c r="A22" s="10">
        <v>6</v>
      </c>
      <c r="B22" s="261" t="s">
        <v>13</v>
      </c>
      <c r="C22" s="10" t="s">
        <v>2343</v>
      </c>
      <c r="D22" s="43"/>
      <c r="E22" s="10" t="s">
        <v>2344</v>
      </c>
      <c r="F22" s="10"/>
      <c r="H22" s="130"/>
    </row>
    <row r="23" spans="1:10" x14ac:dyDescent="0.25">
      <c r="A23" s="10">
        <v>1</v>
      </c>
      <c r="B23" s="261" t="s">
        <v>13</v>
      </c>
      <c r="C23" s="10" t="s">
        <v>2345</v>
      </c>
      <c r="D23" s="10"/>
      <c r="E23" s="10" t="s">
        <v>1438</v>
      </c>
      <c r="F23" s="10"/>
      <c r="H23" s="221"/>
    </row>
    <row r="24" spans="1:10" x14ac:dyDescent="0.25">
      <c r="A24" s="10">
        <v>1</v>
      </c>
      <c r="B24" s="261" t="s">
        <v>13</v>
      </c>
      <c r="C24" s="10" t="s">
        <v>2346</v>
      </c>
      <c r="D24" s="10"/>
      <c r="E24" s="10" t="s">
        <v>2347</v>
      </c>
      <c r="F24" s="10"/>
      <c r="H24" s="221"/>
    </row>
    <row r="25" spans="1:10" s="44" customFormat="1" x14ac:dyDescent="0.25">
      <c r="A25" s="10">
        <v>1</v>
      </c>
      <c r="B25" s="261" t="s">
        <v>13</v>
      </c>
      <c r="C25" s="10" t="s">
        <v>2339</v>
      </c>
      <c r="D25" s="43"/>
      <c r="E25" s="10" t="s">
        <v>2340</v>
      </c>
      <c r="F25" s="10"/>
      <c r="H25" s="23"/>
    </row>
    <row r="26" spans="1:10" s="44" customFormat="1" x14ac:dyDescent="0.25">
      <c r="A26" s="10">
        <v>1</v>
      </c>
      <c r="B26" s="261" t="s">
        <v>13</v>
      </c>
      <c r="C26" s="10" t="s">
        <v>2348</v>
      </c>
      <c r="D26" s="43"/>
      <c r="E26" s="10" t="s">
        <v>2349</v>
      </c>
      <c r="F26" s="10"/>
      <c r="H26" s="23"/>
    </row>
    <row r="27" spans="1:10" s="44" customFormat="1" x14ac:dyDescent="0.25">
      <c r="A27" s="43"/>
      <c r="B27" s="43"/>
      <c r="C27"/>
      <c r="E27"/>
      <c r="F27" s="17"/>
      <c r="H27" s="23"/>
    </row>
    <row r="28" spans="1:10" s="44" customFormat="1" x14ac:dyDescent="0.25">
      <c r="A28" s="43"/>
      <c r="B28" s="43"/>
      <c r="C28" s="43"/>
      <c r="D28" s="43"/>
      <c r="E28" s="43"/>
      <c r="F28" s="17"/>
      <c r="H28" s="23"/>
    </row>
    <row r="29" spans="1:10" s="44" customFormat="1" x14ac:dyDescent="0.25">
      <c r="A29" s="43"/>
      <c r="B29" s="43"/>
      <c r="C29" s="43"/>
      <c r="D29" s="43"/>
      <c r="E29" s="43"/>
      <c r="F29" s="17"/>
      <c r="H29" s="23"/>
    </row>
    <row r="30" spans="1:10" s="44" customFormat="1" x14ac:dyDescent="0.25">
      <c r="A30" s="43"/>
      <c r="B30" s="43"/>
      <c r="C30" s="43"/>
      <c r="D30" s="43"/>
      <c r="E30" s="43"/>
      <c r="F30" s="43"/>
      <c r="H30" s="23"/>
    </row>
    <row r="31" spans="1:10" s="44" customFormat="1" x14ac:dyDescent="0.25">
      <c r="A31" s="43"/>
      <c r="B31" s="43"/>
      <c r="C31" s="43"/>
      <c r="D31" s="43"/>
      <c r="E31" s="43"/>
      <c r="F31" s="43"/>
      <c r="H31" s="23"/>
    </row>
    <row r="32" spans="1:10" s="44" customFormat="1" x14ac:dyDescent="0.25">
      <c r="A32" s="43"/>
      <c r="B32" s="43"/>
      <c r="C32" s="43"/>
      <c r="D32" s="43"/>
      <c r="E32" s="43"/>
      <c r="F32" s="43"/>
      <c r="H32" s="23"/>
    </row>
    <row r="33" spans="1:8" s="44" customFormat="1" x14ac:dyDescent="0.25">
      <c r="A33" s="43"/>
      <c r="B33" s="43"/>
      <c r="C33" s="43"/>
      <c r="D33" s="43"/>
      <c r="E33" s="43"/>
      <c r="F33" s="17"/>
      <c r="H33" s="23"/>
    </row>
    <row r="34" spans="1:8" s="44" customFormat="1" x14ac:dyDescent="0.25">
      <c r="A34" s="43"/>
      <c r="B34" s="43"/>
      <c r="C34" s="43"/>
      <c r="D34" s="43"/>
      <c r="E34" s="43"/>
      <c r="F34" s="17"/>
      <c r="H34" s="23"/>
    </row>
    <row r="35" spans="1:8" s="44" customFormat="1" x14ac:dyDescent="0.25">
      <c r="A35" s="43"/>
      <c r="B35" s="43"/>
      <c r="C35" s="43"/>
      <c r="D35" s="43"/>
      <c r="E35" s="21"/>
      <c r="F35" s="71"/>
    </row>
    <row r="36" spans="1:8" x14ac:dyDescent="0.25">
      <c r="A36" s="46"/>
      <c r="B36" s="46"/>
      <c r="C36" s="46"/>
      <c r="D36" s="46"/>
      <c r="E36" s="69"/>
      <c r="F36" s="72"/>
      <c r="H36" s="23"/>
    </row>
    <row r="37" spans="1:8" x14ac:dyDescent="0.25">
      <c r="A37" s="46"/>
      <c r="B37" s="46"/>
      <c r="C37" s="46"/>
      <c r="D37" s="46"/>
      <c r="E37" s="46"/>
      <c r="F37" s="70"/>
    </row>
    <row r="38" spans="1:8" x14ac:dyDescent="0.25">
      <c r="A38" s="46"/>
      <c r="B38" s="46"/>
      <c r="C38" s="46"/>
      <c r="D38" s="46"/>
      <c r="E38" s="46"/>
      <c r="F38" s="46"/>
    </row>
    <row r="39" spans="1:8" x14ac:dyDescent="0.25">
      <c r="A39" s="47" t="s">
        <v>97</v>
      </c>
      <c r="B39" s="48"/>
      <c r="C39" s="48"/>
      <c r="D39" s="48"/>
      <c r="E39" s="48"/>
      <c r="F39" s="49" t="s">
        <v>98</v>
      </c>
    </row>
    <row r="40" spans="1:8" x14ac:dyDescent="0.25">
      <c r="A40" s="47"/>
      <c r="B40" s="48"/>
      <c r="C40" s="48"/>
      <c r="D40" s="48"/>
      <c r="E40" s="48"/>
      <c r="F40" s="50"/>
    </row>
    <row r="41" spans="1:8" x14ac:dyDescent="0.25">
      <c r="A41" s="47" t="s">
        <v>99</v>
      </c>
      <c r="B41" s="48"/>
      <c r="C41" s="48"/>
      <c r="D41" s="48"/>
      <c r="E41" s="48"/>
      <c r="F41" s="51"/>
    </row>
    <row r="42" spans="1:8" x14ac:dyDescent="0.25">
      <c r="A42" s="52"/>
      <c r="B42" s="53"/>
      <c r="C42" s="53"/>
      <c r="D42" s="53"/>
      <c r="E42" s="53"/>
      <c r="F42" s="49" t="s">
        <v>100</v>
      </c>
    </row>
    <row r="43" spans="1:8" x14ac:dyDescent="0.25">
      <c r="A43" s="47" t="s">
        <v>2324</v>
      </c>
      <c r="B43" s="48"/>
      <c r="C43" s="48"/>
      <c r="D43" s="48"/>
      <c r="E43" s="48"/>
      <c r="F43" s="54"/>
    </row>
    <row r="44" spans="1:8" x14ac:dyDescent="0.25">
      <c r="A44" s="55"/>
      <c r="B44" s="56"/>
      <c r="C44" s="56"/>
      <c r="D44" s="56"/>
      <c r="E44" s="56"/>
      <c r="F44" s="51"/>
    </row>
    <row r="47" spans="1:8" x14ac:dyDescent="0.25">
      <c r="F47" s="15"/>
    </row>
    <row r="48" spans="1:8" x14ac:dyDescent="0.25">
      <c r="F48" s="23"/>
    </row>
    <row r="49" spans="6:6" x14ac:dyDescent="0.25">
      <c r="F49" s="23"/>
    </row>
    <row r="51" spans="6:6" x14ac:dyDescent="0.25">
      <c r="F51" s="23">
        <f>SUM(F47:F50)</f>
        <v>0</v>
      </c>
    </row>
  </sheetData>
  <mergeCells count="8">
    <mergeCell ref="A10:E10"/>
    <mergeCell ref="A11:E11"/>
    <mergeCell ref="A2:E2"/>
    <mergeCell ref="A3:E3"/>
    <mergeCell ref="A4:E4"/>
    <mergeCell ref="A5:E5"/>
    <mergeCell ref="A8:E8"/>
    <mergeCell ref="A9:E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4A2572-EFC5-410D-B838-D35A5BEB6EA7}">
  <dimension ref="A1:H56"/>
  <sheetViews>
    <sheetView topLeftCell="A37" workbookViewId="0">
      <selection activeCell="F55" sqref="F55"/>
    </sheetView>
  </sheetViews>
  <sheetFormatPr defaultRowHeight="15" x14ac:dyDescent="0.25"/>
  <cols>
    <col min="1" max="2" width="4.28515625" customWidth="1"/>
    <col min="3" max="3" width="4.140625" customWidth="1"/>
    <col min="4" max="4" width="3.140625" customWidth="1"/>
    <col min="5" max="5" width="50.7109375" customWidth="1"/>
    <col min="6" max="6" width="30.42578125" customWidth="1"/>
    <col min="7" max="7" width="9.85546875" style="15" customWidth="1"/>
    <col min="8" max="8" width="11" customWidth="1"/>
  </cols>
  <sheetData>
    <row r="1" spans="1:8" x14ac:dyDescent="0.25">
      <c r="A1" s="25"/>
      <c r="B1" s="25"/>
      <c r="C1" s="25"/>
      <c r="D1" s="25"/>
      <c r="E1" s="25"/>
    </row>
    <row r="2" spans="1:8" x14ac:dyDescent="0.25">
      <c r="A2" s="368" t="s">
        <v>59</v>
      </c>
      <c r="B2" s="369"/>
      <c r="C2" s="369"/>
      <c r="D2" s="369"/>
      <c r="E2" s="370"/>
      <c r="F2" s="27" t="s">
        <v>60</v>
      </c>
    </row>
    <row r="3" spans="1:8" x14ac:dyDescent="0.25">
      <c r="A3" s="371" t="s">
        <v>61</v>
      </c>
      <c r="B3" s="372"/>
      <c r="C3" s="372"/>
      <c r="D3" s="372"/>
      <c r="E3" s="373"/>
      <c r="F3" s="28" t="s">
        <v>201</v>
      </c>
    </row>
    <row r="4" spans="1:8" x14ac:dyDescent="0.25">
      <c r="A4" s="371" t="s">
        <v>63</v>
      </c>
      <c r="B4" s="372"/>
      <c r="C4" s="372"/>
      <c r="D4" s="372"/>
      <c r="E4" s="373"/>
      <c r="F4" s="29"/>
    </row>
    <row r="5" spans="1:8" x14ac:dyDescent="0.25">
      <c r="A5" s="371" t="s">
        <v>64</v>
      </c>
      <c r="B5" s="372"/>
      <c r="C5" s="372"/>
      <c r="D5" s="372"/>
      <c r="E5" s="373"/>
      <c r="F5" s="30" t="s">
        <v>392</v>
      </c>
    </row>
    <row r="6" spans="1:8" x14ac:dyDescent="0.25">
      <c r="A6" s="31"/>
      <c r="B6" s="31"/>
      <c r="C6" s="31"/>
      <c r="D6" s="31"/>
      <c r="E6" s="31"/>
      <c r="F6" s="32"/>
    </row>
    <row r="7" spans="1:8" x14ac:dyDescent="0.25">
      <c r="A7" s="32" t="s">
        <v>66</v>
      </c>
      <c r="B7" s="25"/>
      <c r="C7" s="25"/>
      <c r="D7" s="25"/>
      <c r="E7" s="25"/>
      <c r="F7" s="33" t="s">
        <v>23</v>
      </c>
    </row>
    <row r="8" spans="1:8" x14ac:dyDescent="0.25">
      <c r="A8" s="374"/>
      <c r="B8" s="375"/>
      <c r="C8" s="375"/>
      <c r="D8" s="375"/>
      <c r="E8" s="376"/>
      <c r="F8" s="34"/>
    </row>
    <row r="9" spans="1:8" x14ac:dyDescent="0.25">
      <c r="A9" s="377" t="s">
        <v>202</v>
      </c>
      <c r="B9" s="378"/>
      <c r="C9" s="378"/>
      <c r="D9" s="378"/>
      <c r="E9" s="379"/>
      <c r="F9" s="35" t="s">
        <v>24</v>
      </c>
    </row>
    <row r="10" spans="1:8" x14ac:dyDescent="0.25">
      <c r="A10" s="362" t="s">
        <v>203</v>
      </c>
      <c r="B10" s="363"/>
      <c r="C10" s="363"/>
      <c r="D10" s="363"/>
      <c r="E10" s="364"/>
      <c r="F10" s="35"/>
    </row>
    <row r="11" spans="1:8" x14ac:dyDescent="0.25">
      <c r="A11" s="365" t="s">
        <v>204</v>
      </c>
      <c r="B11" s="366"/>
      <c r="C11" s="366"/>
      <c r="D11" s="366"/>
      <c r="E11" s="367"/>
      <c r="F11" s="36"/>
    </row>
    <row r="12" spans="1:8" x14ac:dyDescent="0.25">
      <c r="A12" s="37"/>
      <c r="B12" s="38"/>
      <c r="C12" s="38"/>
      <c r="D12" s="38"/>
      <c r="E12" s="38"/>
      <c r="F12" s="39"/>
    </row>
    <row r="13" spans="1:8" x14ac:dyDescent="0.25">
      <c r="A13" s="67" t="s">
        <v>8</v>
      </c>
      <c r="B13" s="67" t="s">
        <v>9</v>
      </c>
      <c r="C13" s="67" t="s">
        <v>70</v>
      </c>
      <c r="D13" s="67" t="s">
        <v>11</v>
      </c>
      <c r="E13" s="68" t="s">
        <v>12</v>
      </c>
      <c r="F13" s="69" t="s">
        <v>19</v>
      </c>
    </row>
    <row r="14" spans="1:8" x14ac:dyDescent="0.25">
      <c r="A14" s="10">
        <v>1</v>
      </c>
      <c r="B14" s="10" t="s">
        <v>207</v>
      </c>
      <c r="C14" s="10" t="s">
        <v>205</v>
      </c>
      <c r="D14" s="10"/>
      <c r="E14" s="10" t="s">
        <v>206</v>
      </c>
      <c r="F14" s="10" t="s">
        <v>284</v>
      </c>
      <c r="G14" s="15">
        <v>17.2</v>
      </c>
      <c r="H14" s="74">
        <f>G14*A14</f>
        <v>17.2</v>
      </c>
    </row>
    <row r="15" spans="1:8" x14ac:dyDescent="0.25">
      <c r="A15" s="10">
        <v>52</v>
      </c>
      <c r="B15" s="10" t="s">
        <v>77</v>
      </c>
      <c r="C15" s="10" t="s">
        <v>208</v>
      </c>
      <c r="D15" s="10"/>
      <c r="E15" s="10" t="s">
        <v>209</v>
      </c>
      <c r="F15" s="10"/>
      <c r="G15" s="15">
        <v>1.1009800000000001</v>
      </c>
      <c r="H15" s="74">
        <f t="shared" ref="H15:H41" si="0">G15*A15</f>
        <v>57.250960000000006</v>
      </c>
    </row>
    <row r="16" spans="1:8" s="44" customFormat="1" x14ac:dyDescent="0.25">
      <c r="A16" s="10">
        <v>23</v>
      </c>
      <c r="B16" s="10" t="s">
        <v>77</v>
      </c>
      <c r="C16" s="10" t="s">
        <v>210</v>
      </c>
      <c r="D16" s="43"/>
      <c r="E16" s="10" t="s">
        <v>211</v>
      </c>
      <c r="F16" s="43"/>
      <c r="G16" s="15">
        <v>2.3199399999999999</v>
      </c>
      <c r="H16" s="74">
        <f t="shared" si="0"/>
        <v>53.358619999999995</v>
      </c>
    </row>
    <row r="17" spans="1:8" s="44" customFormat="1" x14ac:dyDescent="0.25">
      <c r="A17" s="10">
        <v>42</v>
      </c>
      <c r="B17" s="10" t="s">
        <v>77</v>
      </c>
      <c r="C17" s="10" t="s">
        <v>212</v>
      </c>
      <c r="D17" s="43"/>
      <c r="E17" s="10" t="s">
        <v>213</v>
      </c>
      <c r="F17" s="43"/>
      <c r="G17" s="15">
        <v>1.41215</v>
      </c>
      <c r="H17" s="74">
        <f t="shared" si="0"/>
        <v>59.310299999999998</v>
      </c>
    </row>
    <row r="18" spans="1:8" s="44" customFormat="1" x14ac:dyDescent="0.25">
      <c r="A18" s="10">
        <v>100</v>
      </c>
      <c r="B18" s="10" t="s">
        <v>77</v>
      </c>
      <c r="C18" s="10" t="s">
        <v>214</v>
      </c>
      <c r="D18" s="43"/>
      <c r="E18" s="10" t="s">
        <v>215</v>
      </c>
      <c r="F18" s="43"/>
      <c r="G18" s="15">
        <v>0.27384999999999998</v>
      </c>
      <c r="H18" s="74">
        <f t="shared" si="0"/>
        <v>27.384999999999998</v>
      </c>
    </row>
    <row r="19" spans="1:8" s="44" customFormat="1" x14ac:dyDescent="0.25">
      <c r="A19" s="10">
        <v>1</v>
      </c>
      <c r="B19" s="10" t="s">
        <v>207</v>
      </c>
      <c r="C19" s="10" t="s">
        <v>216</v>
      </c>
      <c r="D19" s="43"/>
      <c r="E19" s="10" t="s">
        <v>217</v>
      </c>
      <c r="F19" s="43"/>
      <c r="G19" s="15">
        <v>36.08</v>
      </c>
      <c r="H19" s="74">
        <f t="shared" si="0"/>
        <v>36.08</v>
      </c>
    </row>
    <row r="20" spans="1:8" s="44" customFormat="1" x14ac:dyDescent="0.25">
      <c r="A20" s="10">
        <v>10</v>
      </c>
      <c r="B20" s="10" t="s">
        <v>207</v>
      </c>
      <c r="C20" s="10" t="s">
        <v>218</v>
      </c>
      <c r="D20" s="43"/>
      <c r="E20" s="10" t="s">
        <v>219</v>
      </c>
      <c r="F20" s="43"/>
      <c r="G20" s="15">
        <v>0.58260000000000001</v>
      </c>
      <c r="H20" s="74">
        <f t="shared" si="0"/>
        <v>5.8260000000000005</v>
      </c>
    </row>
    <row r="21" spans="1:8" s="44" customFormat="1" x14ac:dyDescent="0.25">
      <c r="A21" s="10">
        <v>100</v>
      </c>
      <c r="B21" s="10" t="s">
        <v>77</v>
      </c>
      <c r="C21" s="10" t="s">
        <v>220</v>
      </c>
      <c r="D21" s="43"/>
      <c r="E21" s="10" t="s">
        <v>221</v>
      </c>
      <c r="F21" s="43"/>
      <c r="G21" s="15">
        <v>0.43382999999999999</v>
      </c>
      <c r="H21" s="74">
        <f t="shared" si="0"/>
        <v>43.383000000000003</v>
      </c>
    </row>
    <row r="22" spans="1:8" x14ac:dyDescent="0.25">
      <c r="A22" s="10">
        <v>20</v>
      </c>
      <c r="B22" s="10" t="s">
        <v>207</v>
      </c>
      <c r="C22" s="10" t="s">
        <v>222</v>
      </c>
      <c r="D22" s="10"/>
      <c r="E22" s="10" t="s">
        <v>223</v>
      </c>
      <c r="F22" s="10"/>
      <c r="G22" s="15">
        <v>0.86680000000000001</v>
      </c>
      <c r="H22" s="74">
        <f t="shared" si="0"/>
        <v>17.335999999999999</v>
      </c>
    </row>
    <row r="23" spans="1:8" x14ac:dyDescent="0.25">
      <c r="A23" s="10">
        <v>30</v>
      </c>
      <c r="B23" s="10" t="s">
        <v>77</v>
      </c>
      <c r="C23" s="10" t="s">
        <v>224</v>
      </c>
      <c r="D23" s="10"/>
      <c r="E23" s="10" t="s">
        <v>225</v>
      </c>
      <c r="F23" s="10"/>
      <c r="G23" s="15">
        <v>1.04054</v>
      </c>
      <c r="H23" s="74">
        <f t="shared" si="0"/>
        <v>31.216200000000001</v>
      </c>
    </row>
    <row r="24" spans="1:8" s="44" customFormat="1" x14ac:dyDescent="0.25">
      <c r="A24" s="10">
        <v>1</v>
      </c>
      <c r="B24" s="10" t="s">
        <v>207</v>
      </c>
      <c r="C24" s="10" t="s">
        <v>226</v>
      </c>
      <c r="D24" s="43"/>
      <c r="E24" s="10" t="s">
        <v>227</v>
      </c>
      <c r="F24" s="43" t="s">
        <v>284</v>
      </c>
      <c r="G24" s="15">
        <v>9.6999999999999993</v>
      </c>
      <c r="H24" s="74">
        <f>G24*A24</f>
        <v>9.6999999999999993</v>
      </c>
    </row>
    <row r="25" spans="1:8" s="44" customFormat="1" x14ac:dyDescent="0.25">
      <c r="A25" s="10">
        <v>1</v>
      </c>
      <c r="B25" s="10" t="s">
        <v>207</v>
      </c>
      <c r="C25" s="10" t="s">
        <v>228</v>
      </c>
      <c r="D25" s="43"/>
      <c r="E25" s="10" t="s">
        <v>229</v>
      </c>
      <c r="F25" s="43" t="s">
        <v>293</v>
      </c>
      <c r="G25" s="15">
        <v>33.29</v>
      </c>
      <c r="H25" s="74">
        <f t="shared" si="0"/>
        <v>33.29</v>
      </c>
    </row>
    <row r="26" spans="1:8" s="44" customFormat="1" x14ac:dyDescent="0.25">
      <c r="A26" s="10">
        <v>1</v>
      </c>
      <c r="B26" s="10" t="s">
        <v>207</v>
      </c>
      <c r="C26" s="10" t="s">
        <v>230</v>
      </c>
      <c r="D26" s="43"/>
      <c r="E26" s="10" t="s">
        <v>231</v>
      </c>
      <c r="F26" s="43" t="s">
        <v>291</v>
      </c>
      <c r="G26" s="15">
        <v>116.45</v>
      </c>
      <c r="H26" s="74">
        <f t="shared" si="0"/>
        <v>116.45</v>
      </c>
    </row>
    <row r="27" spans="1:8" s="44" customFormat="1" x14ac:dyDescent="0.25">
      <c r="A27" s="10">
        <v>1</v>
      </c>
      <c r="B27" s="10" t="s">
        <v>207</v>
      </c>
      <c r="C27" s="10" t="s">
        <v>232</v>
      </c>
      <c r="D27" s="43"/>
      <c r="E27" s="10" t="s">
        <v>233</v>
      </c>
      <c r="F27" s="43" t="s">
        <v>290</v>
      </c>
      <c r="G27" s="15">
        <v>127</v>
      </c>
      <c r="H27" s="74">
        <f t="shared" si="0"/>
        <v>127</v>
      </c>
    </row>
    <row r="28" spans="1:8" s="44" customFormat="1" x14ac:dyDescent="0.25">
      <c r="A28" s="10">
        <v>1</v>
      </c>
      <c r="B28" s="10" t="s">
        <v>207</v>
      </c>
      <c r="C28" s="10" t="s">
        <v>234</v>
      </c>
      <c r="D28" s="43"/>
      <c r="E28" s="10" t="s">
        <v>235</v>
      </c>
      <c r="F28" s="43" t="s">
        <v>292</v>
      </c>
      <c r="G28" s="15">
        <v>127</v>
      </c>
      <c r="H28" s="74">
        <f t="shared" si="0"/>
        <v>127</v>
      </c>
    </row>
    <row r="29" spans="1:8" s="44" customFormat="1" x14ac:dyDescent="0.25">
      <c r="A29" s="10">
        <v>1</v>
      </c>
      <c r="B29" s="10" t="s">
        <v>207</v>
      </c>
      <c r="C29" s="10" t="s">
        <v>236</v>
      </c>
      <c r="D29" s="43"/>
      <c r="E29" s="10" t="s">
        <v>237</v>
      </c>
      <c r="F29" s="43" t="s">
        <v>289</v>
      </c>
      <c r="G29" s="15">
        <v>44.93</v>
      </c>
      <c r="H29" s="74">
        <f t="shared" si="0"/>
        <v>44.93</v>
      </c>
    </row>
    <row r="30" spans="1:8" s="44" customFormat="1" x14ac:dyDescent="0.25">
      <c r="A30" s="10">
        <v>1</v>
      </c>
      <c r="B30" s="10" t="s">
        <v>207</v>
      </c>
      <c r="C30" s="10" t="s">
        <v>238</v>
      </c>
      <c r="D30" s="43"/>
      <c r="E30" s="10" t="s">
        <v>239</v>
      </c>
      <c r="F30" s="43" t="s">
        <v>288</v>
      </c>
      <c r="G30" s="15">
        <v>127</v>
      </c>
      <c r="H30" s="74">
        <f t="shared" si="0"/>
        <v>127</v>
      </c>
    </row>
    <row r="31" spans="1:8" s="44" customFormat="1" x14ac:dyDescent="0.25">
      <c r="A31" s="10">
        <v>4</v>
      </c>
      <c r="B31" s="10" t="s">
        <v>207</v>
      </c>
      <c r="C31" s="10" t="s">
        <v>240</v>
      </c>
      <c r="D31" s="43"/>
      <c r="E31" s="10" t="s">
        <v>241</v>
      </c>
      <c r="F31" s="43"/>
      <c r="G31" s="15">
        <v>1.34</v>
      </c>
      <c r="H31" s="74">
        <f t="shared" si="0"/>
        <v>5.36</v>
      </c>
    </row>
    <row r="32" spans="1:8" s="44" customFormat="1" x14ac:dyDescent="0.25">
      <c r="A32" s="10">
        <v>20</v>
      </c>
      <c r="B32" s="10" t="s">
        <v>207</v>
      </c>
      <c r="C32" s="10" t="s">
        <v>242</v>
      </c>
      <c r="D32" s="43"/>
      <c r="E32" s="10" t="s">
        <v>243</v>
      </c>
      <c r="F32" s="43"/>
      <c r="G32" s="15">
        <v>2.4900000000000002</v>
      </c>
      <c r="H32" s="74">
        <f t="shared" si="0"/>
        <v>49.800000000000004</v>
      </c>
    </row>
    <row r="33" spans="1:8" s="44" customFormat="1" x14ac:dyDescent="0.25">
      <c r="A33" s="10">
        <v>1</v>
      </c>
      <c r="B33" s="10" t="s">
        <v>207</v>
      </c>
      <c r="C33" s="10" t="s">
        <v>244</v>
      </c>
      <c r="D33" s="43"/>
      <c r="E33" s="10" t="s">
        <v>245</v>
      </c>
      <c r="F33" s="43"/>
      <c r="G33" s="15">
        <v>25.94</v>
      </c>
      <c r="H33" s="74">
        <f>G33*A33</f>
        <v>25.94</v>
      </c>
    </row>
    <row r="34" spans="1:8" s="44" customFormat="1" x14ac:dyDescent="0.25">
      <c r="A34" s="10">
        <v>9</v>
      </c>
      <c r="B34" s="10" t="s">
        <v>207</v>
      </c>
      <c r="C34" s="10" t="s">
        <v>246</v>
      </c>
      <c r="D34" s="43"/>
      <c r="E34" s="10" t="s">
        <v>247</v>
      </c>
      <c r="F34" s="43"/>
      <c r="G34" s="15">
        <v>55.03</v>
      </c>
      <c r="H34" s="74">
        <f t="shared" si="0"/>
        <v>495.27</v>
      </c>
    </row>
    <row r="35" spans="1:8" s="44" customFormat="1" x14ac:dyDescent="0.25">
      <c r="A35" s="10">
        <v>50</v>
      </c>
      <c r="B35" s="10" t="s">
        <v>77</v>
      </c>
      <c r="C35" s="10" t="s">
        <v>248</v>
      </c>
      <c r="D35" s="43"/>
      <c r="E35" s="10" t="s">
        <v>249</v>
      </c>
      <c r="F35" s="43"/>
      <c r="G35" s="15">
        <v>1.10947</v>
      </c>
      <c r="H35" s="74">
        <f t="shared" si="0"/>
        <v>55.473500000000001</v>
      </c>
    </row>
    <row r="36" spans="1:8" s="44" customFormat="1" x14ac:dyDescent="0.25">
      <c r="A36" s="10">
        <v>1</v>
      </c>
      <c r="B36" s="10" t="s">
        <v>207</v>
      </c>
      <c r="C36" s="10" t="s">
        <v>250</v>
      </c>
      <c r="D36" s="43"/>
      <c r="E36" s="10" t="s">
        <v>251</v>
      </c>
      <c r="F36" s="43"/>
      <c r="G36" s="15">
        <v>47.04</v>
      </c>
      <c r="H36" s="74">
        <f t="shared" si="0"/>
        <v>47.04</v>
      </c>
    </row>
    <row r="37" spans="1:8" s="44" customFormat="1" x14ac:dyDescent="0.25">
      <c r="A37" s="10">
        <v>1</v>
      </c>
      <c r="B37" s="10" t="s">
        <v>207</v>
      </c>
      <c r="C37" s="10" t="s">
        <v>234</v>
      </c>
      <c r="D37" s="43"/>
      <c r="E37" s="10" t="s">
        <v>252</v>
      </c>
      <c r="F37" s="43" t="s">
        <v>285</v>
      </c>
      <c r="G37" s="15">
        <v>127</v>
      </c>
      <c r="H37" s="74">
        <f t="shared" si="0"/>
        <v>127</v>
      </c>
    </row>
    <row r="38" spans="1:8" s="44" customFormat="1" x14ac:dyDescent="0.25">
      <c r="A38" s="10">
        <v>1</v>
      </c>
      <c r="B38" s="10" t="s">
        <v>207</v>
      </c>
      <c r="C38" s="10" t="s">
        <v>253</v>
      </c>
      <c r="D38" s="43"/>
      <c r="E38" s="10" t="s">
        <v>254</v>
      </c>
      <c r="F38" s="43" t="s">
        <v>286</v>
      </c>
      <c r="G38" s="15">
        <v>98.99</v>
      </c>
      <c r="H38" s="74">
        <f t="shared" si="0"/>
        <v>98.99</v>
      </c>
    </row>
    <row r="39" spans="1:8" s="44" customFormat="1" x14ac:dyDescent="0.25">
      <c r="A39" s="73">
        <v>1</v>
      </c>
      <c r="B39" s="43" t="s">
        <v>13</v>
      </c>
      <c r="C39" s="10" t="s">
        <v>255</v>
      </c>
      <c r="D39" s="43"/>
      <c r="E39" s="10" t="s">
        <v>256</v>
      </c>
      <c r="F39" s="43"/>
      <c r="G39" s="15">
        <v>9.0649999999999995</v>
      </c>
      <c r="H39" s="74">
        <f t="shared" si="0"/>
        <v>9.0649999999999995</v>
      </c>
    </row>
    <row r="40" spans="1:8" s="44" customFormat="1" x14ac:dyDescent="0.25">
      <c r="A40" s="43">
        <v>11</v>
      </c>
      <c r="B40" s="43" t="s">
        <v>13</v>
      </c>
      <c r="C40" s="43"/>
      <c r="D40" s="43"/>
      <c r="E40" s="43" t="s">
        <v>308</v>
      </c>
      <c r="F40" s="71"/>
      <c r="G40" s="15">
        <v>1.2</v>
      </c>
      <c r="H40" s="75">
        <f t="shared" si="0"/>
        <v>13.2</v>
      </c>
    </row>
    <row r="41" spans="1:8" x14ac:dyDescent="0.25">
      <c r="A41" s="46">
        <v>15</v>
      </c>
      <c r="B41" s="46" t="s">
        <v>77</v>
      </c>
      <c r="C41" s="46"/>
      <c r="D41" s="46"/>
      <c r="E41" s="46" t="s">
        <v>309</v>
      </c>
      <c r="F41" s="72"/>
      <c r="G41" s="15">
        <v>0.9</v>
      </c>
      <c r="H41" s="75">
        <f t="shared" si="0"/>
        <v>13.5</v>
      </c>
    </row>
    <row r="42" spans="1:8" x14ac:dyDescent="0.25">
      <c r="A42" s="46"/>
      <c r="B42" s="46"/>
      <c r="C42" s="46"/>
      <c r="D42" s="46"/>
      <c r="E42" s="46"/>
      <c r="F42" s="70"/>
    </row>
    <row r="43" spans="1:8" x14ac:dyDescent="0.25">
      <c r="A43" s="46"/>
      <c r="B43" s="46"/>
      <c r="C43" s="46"/>
      <c r="D43" s="46"/>
      <c r="E43" s="46"/>
      <c r="F43" s="46"/>
      <c r="H43" s="23">
        <f>SUM(H14:H41)</f>
        <v>1874.3545800000002</v>
      </c>
    </row>
    <row r="44" spans="1:8" x14ac:dyDescent="0.25">
      <c r="A44" s="47" t="s">
        <v>97</v>
      </c>
      <c r="B44" s="48"/>
      <c r="C44" s="48"/>
      <c r="D44" s="48"/>
      <c r="E44" s="48"/>
      <c r="F44" s="49" t="s">
        <v>98</v>
      </c>
    </row>
    <row r="45" spans="1:8" x14ac:dyDescent="0.25">
      <c r="A45" s="47"/>
      <c r="B45" s="48"/>
      <c r="C45" s="48"/>
      <c r="D45" s="48"/>
      <c r="E45" s="48"/>
      <c r="F45" s="50"/>
    </row>
    <row r="46" spans="1:8" x14ac:dyDescent="0.25">
      <c r="A46" s="47" t="s">
        <v>99</v>
      </c>
      <c r="B46" s="48"/>
      <c r="C46" s="48"/>
      <c r="D46" s="48"/>
      <c r="E46" s="48"/>
      <c r="F46" s="51"/>
    </row>
    <row r="47" spans="1:8" x14ac:dyDescent="0.25">
      <c r="A47" s="52"/>
      <c r="B47" s="53"/>
      <c r="C47" s="53"/>
      <c r="D47" s="53"/>
      <c r="E47" s="53"/>
      <c r="F47" s="49" t="s">
        <v>100</v>
      </c>
    </row>
    <row r="48" spans="1:8" x14ac:dyDescent="0.25">
      <c r="A48" s="47" t="s">
        <v>283</v>
      </c>
      <c r="B48" s="48"/>
      <c r="C48" s="48"/>
      <c r="D48" s="48"/>
      <c r="E48" s="48"/>
      <c r="F48" s="54"/>
    </row>
    <row r="49" spans="1:6" x14ac:dyDescent="0.25">
      <c r="A49" s="55"/>
      <c r="B49" s="56"/>
      <c r="C49" s="56"/>
      <c r="D49" s="56"/>
      <c r="E49" s="56"/>
      <c r="F49" s="51"/>
    </row>
    <row r="52" spans="1:6" x14ac:dyDescent="0.25">
      <c r="F52" s="15"/>
    </row>
    <row r="53" spans="1:6" x14ac:dyDescent="0.25">
      <c r="F53" s="23"/>
    </row>
    <row r="54" spans="1:6" x14ac:dyDescent="0.25">
      <c r="F54" s="23"/>
    </row>
    <row r="56" spans="1:6" x14ac:dyDescent="0.25">
      <c r="F56" s="23">
        <f>SUM(F52:F55)</f>
        <v>0</v>
      </c>
    </row>
  </sheetData>
  <mergeCells count="8">
    <mergeCell ref="A10:E10"/>
    <mergeCell ref="A11:E11"/>
    <mergeCell ref="A2:E2"/>
    <mergeCell ref="A3:E3"/>
    <mergeCell ref="A4:E4"/>
    <mergeCell ref="A5:E5"/>
    <mergeCell ref="A8:E8"/>
    <mergeCell ref="A9:E9"/>
  </mergeCells>
  <pageMargins left="0.19685039370078741" right="0.11811023622047245" top="0.74803149606299213" bottom="0.74803149606299213" header="0.31496062992125984" footer="0.31496062992125984"/>
  <pageSetup paperSize="9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3C509F-129B-4753-B8F2-2FB8A870F2CF}">
  <dimension ref="A1:J52"/>
  <sheetViews>
    <sheetView workbookViewId="0">
      <selection activeCell="C17" sqref="C17:I17"/>
    </sheetView>
  </sheetViews>
  <sheetFormatPr defaultRowHeight="15" x14ac:dyDescent="0.25"/>
  <cols>
    <col min="1" max="1" width="5.5703125" customWidth="1"/>
    <col min="2" max="2" width="6.85546875" customWidth="1"/>
    <col min="3" max="3" width="6.7109375" customWidth="1"/>
    <col min="4" max="4" width="5.7109375" customWidth="1"/>
    <col min="5" max="5" width="26" customWidth="1"/>
    <col min="6" max="6" width="41" customWidth="1"/>
    <col min="8" max="8" width="9.42578125" bestFit="1" customWidth="1"/>
  </cols>
  <sheetData>
    <row r="1" spans="1:8" x14ac:dyDescent="0.25">
      <c r="A1" s="25"/>
      <c r="B1" s="25"/>
      <c r="C1" s="25"/>
      <c r="D1" s="25"/>
      <c r="E1" s="25"/>
    </row>
    <row r="2" spans="1:8" x14ac:dyDescent="0.25">
      <c r="A2" s="368" t="s">
        <v>59</v>
      </c>
      <c r="B2" s="369"/>
      <c r="C2" s="369"/>
      <c r="D2" s="369"/>
      <c r="E2" s="370"/>
      <c r="F2" s="27" t="s">
        <v>60</v>
      </c>
    </row>
    <row r="3" spans="1:8" x14ac:dyDescent="0.25">
      <c r="A3" s="371" t="s">
        <v>61</v>
      </c>
      <c r="B3" s="372"/>
      <c r="C3" s="372"/>
      <c r="D3" s="372"/>
      <c r="E3" s="373"/>
      <c r="F3" s="28" t="s">
        <v>2350</v>
      </c>
    </row>
    <row r="4" spans="1:8" x14ac:dyDescent="0.25">
      <c r="A4" s="371" t="s">
        <v>63</v>
      </c>
      <c r="B4" s="372"/>
      <c r="C4" s="372"/>
      <c r="D4" s="372"/>
      <c r="E4" s="373"/>
      <c r="F4" s="29"/>
    </row>
    <row r="5" spans="1:8" x14ac:dyDescent="0.25">
      <c r="A5" s="371" t="s">
        <v>64</v>
      </c>
      <c r="B5" s="372"/>
      <c r="C5" s="372"/>
      <c r="D5" s="372"/>
      <c r="E5" s="373"/>
      <c r="F5" s="30" t="s">
        <v>65</v>
      </c>
    </row>
    <row r="6" spans="1:8" x14ac:dyDescent="0.25">
      <c r="A6" s="296"/>
      <c r="B6" s="296"/>
      <c r="C6" s="296"/>
      <c r="D6" s="296"/>
      <c r="E6" s="296"/>
      <c r="F6" s="32"/>
    </row>
    <row r="7" spans="1:8" x14ac:dyDescent="0.25">
      <c r="A7" s="32" t="s">
        <v>66</v>
      </c>
      <c r="B7" s="25"/>
      <c r="C7" s="25"/>
      <c r="D7" s="25"/>
      <c r="E7" s="25"/>
      <c r="F7" s="33" t="s">
        <v>23</v>
      </c>
    </row>
    <row r="8" spans="1:8" x14ac:dyDescent="0.25">
      <c r="A8" s="374"/>
      <c r="B8" s="375"/>
      <c r="C8" s="375"/>
      <c r="D8" s="375"/>
      <c r="E8" s="376"/>
      <c r="F8" s="34"/>
    </row>
    <row r="9" spans="1:8" x14ac:dyDescent="0.25">
      <c r="A9" s="377" t="s">
        <v>2352</v>
      </c>
      <c r="B9" s="378"/>
      <c r="C9" s="378"/>
      <c r="D9" s="378"/>
      <c r="E9" s="379"/>
      <c r="F9" s="35" t="s">
        <v>24</v>
      </c>
    </row>
    <row r="10" spans="1:8" x14ac:dyDescent="0.25">
      <c r="A10" s="362" t="s">
        <v>2353</v>
      </c>
      <c r="B10" s="363"/>
      <c r="C10" s="363"/>
      <c r="D10" s="363"/>
      <c r="E10" s="364"/>
      <c r="F10" s="35"/>
    </row>
    <row r="11" spans="1:8" x14ac:dyDescent="0.25">
      <c r="A11" s="365" t="s">
        <v>852</v>
      </c>
      <c r="B11" s="366"/>
      <c r="C11" s="366"/>
      <c r="D11" s="366"/>
      <c r="E11" s="367"/>
      <c r="F11" s="36"/>
    </row>
    <row r="12" spans="1:8" x14ac:dyDescent="0.25">
      <c r="A12" s="37"/>
      <c r="B12" s="38"/>
      <c r="C12" s="38"/>
      <c r="D12" s="38"/>
      <c r="E12" s="38"/>
      <c r="F12" s="39"/>
    </row>
    <row r="13" spans="1:8" x14ac:dyDescent="0.25">
      <c r="A13" s="40" t="s">
        <v>8</v>
      </c>
      <c r="B13" s="40" t="s">
        <v>9</v>
      </c>
      <c r="C13" s="40" t="s">
        <v>70</v>
      </c>
      <c r="D13" s="40" t="s">
        <v>11</v>
      </c>
      <c r="E13" s="38" t="s">
        <v>12</v>
      </c>
      <c r="F13" s="41" t="s">
        <v>19</v>
      </c>
    </row>
    <row r="14" spans="1:8" x14ac:dyDescent="0.25">
      <c r="A14" s="10">
        <v>70</v>
      </c>
      <c r="B14" s="10" t="s">
        <v>77</v>
      </c>
      <c r="C14" s="10" t="s">
        <v>2445</v>
      </c>
      <c r="D14" s="10"/>
      <c r="E14" s="10" t="s">
        <v>2446</v>
      </c>
      <c r="F14" s="10" t="s">
        <v>2550</v>
      </c>
      <c r="G14">
        <v>0.57420000000000004</v>
      </c>
      <c r="H14" s="130">
        <f>G14*A14</f>
        <v>40.194000000000003</v>
      </c>
    </row>
    <row r="15" spans="1:8" x14ac:dyDescent="0.25">
      <c r="A15" s="10">
        <v>3</v>
      </c>
      <c r="B15" s="10" t="s">
        <v>13</v>
      </c>
      <c r="C15" s="10" t="s">
        <v>2447</v>
      </c>
      <c r="D15" s="10"/>
      <c r="E15" s="10" t="s">
        <v>2448</v>
      </c>
      <c r="F15" s="10" t="s">
        <v>2550</v>
      </c>
      <c r="G15">
        <v>0.82</v>
      </c>
      <c r="H15" s="130">
        <f t="shared" ref="H15:H16" si="0">G15*A15</f>
        <v>2.46</v>
      </c>
    </row>
    <row r="16" spans="1:8" s="44" customFormat="1" x14ac:dyDescent="0.25">
      <c r="A16" s="10">
        <v>2</v>
      </c>
      <c r="B16" s="261" t="s">
        <v>13</v>
      </c>
      <c r="C16" s="10"/>
      <c r="D16" s="10"/>
      <c r="E16" s="10" t="s">
        <v>2470</v>
      </c>
      <c r="F16" s="10" t="s">
        <v>2550</v>
      </c>
      <c r="G16">
        <v>9.76</v>
      </c>
      <c r="H16" s="272">
        <f t="shared" si="0"/>
        <v>19.52</v>
      </c>
    </row>
    <row r="17" spans="1:10" s="44" customFormat="1" x14ac:dyDescent="0.25">
      <c r="A17" s="260"/>
      <c r="B17" s="261"/>
      <c r="C17" s="219"/>
      <c r="D17" s="10"/>
      <c r="E17" s="219"/>
      <c r="F17" s="17"/>
      <c r="G17" s="23"/>
      <c r="I17" s="130">
        <f>SUM(H14:H16)</f>
        <v>62.174000000000007</v>
      </c>
    </row>
    <row r="18" spans="1:10" s="44" customFormat="1" x14ac:dyDescent="0.25">
      <c r="A18" s="260"/>
      <c r="B18" s="261"/>
      <c r="C18" s="219"/>
      <c r="D18" s="10"/>
      <c r="E18" s="219"/>
      <c r="F18" s="17"/>
      <c r="G18" s="23"/>
      <c r="H18" s="130"/>
    </row>
    <row r="19" spans="1:10" s="44" customFormat="1" x14ac:dyDescent="0.25">
      <c r="A19" s="260"/>
      <c r="B19" s="261"/>
      <c r="C19" s="219"/>
      <c r="D19" s="10"/>
      <c r="E19" s="219"/>
      <c r="F19" s="17"/>
      <c r="G19" s="23"/>
      <c r="H19" s="130"/>
    </row>
    <row r="20" spans="1:10" s="44" customFormat="1" x14ac:dyDescent="0.25">
      <c r="A20" s="260"/>
      <c r="B20" s="261"/>
      <c r="C20" s="219"/>
      <c r="D20" s="10"/>
      <c r="E20" s="219"/>
      <c r="F20" s="17"/>
      <c r="G20" s="23"/>
      <c r="H20" s="130"/>
    </row>
    <row r="21" spans="1:10" s="44" customFormat="1" x14ac:dyDescent="0.25">
      <c r="A21" s="260"/>
      <c r="B21" s="261"/>
      <c r="C21" s="219"/>
      <c r="D21" s="10"/>
      <c r="E21" s="219"/>
      <c r="F21" s="17"/>
      <c r="G21" s="23"/>
      <c r="J21" s="130"/>
    </row>
    <row r="22" spans="1:10" s="44" customFormat="1" x14ac:dyDescent="0.25">
      <c r="A22" s="260"/>
      <c r="B22" s="261"/>
      <c r="C22" s="219"/>
      <c r="D22" s="10"/>
      <c r="E22" s="219"/>
      <c r="F22" s="17"/>
      <c r="G22" s="23"/>
      <c r="H22" s="130"/>
    </row>
    <row r="23" spans="1:10" s="44" customFormat="1" x14ac:dyDescent="0.25">
      <c r="A23" s="259"/>
      <c r="B23" s="261"/>
      <c r="C23" s="10"/>
      <c r="D23" s="10"/>
      <c r="E23" s="10"/>
      <c r="F23" s="17"/>
      <c r="G23" s="23"/>
      <c r="H23" s="15"/>
    </row>
    <row r="24" spans="1:10" x14ac:dyDescent="0.25">
      <c r="A24" s="262"/>
      <c r="B24" s="143"/>
      <c r="C24" s="14"/>
      <c r="D24" s="14"/>
      <c r="E24" s="14"/>
      <c r="F24" s="17"/>
      <c r="H24" s="221"/>
    </row>
    <row r="25" spans="1:10" x14ac:dyDescent="0.25">
      <c r="A25" s="10"/>
      <c r="B25" s="10"/>
      <c r="C25" s="10"/>
      <c r="D25" s="10"/>
      <c r="E25" s="10"/>
      <c r="F25" s="17"/>
      <c r="H25" s="221"/>
    </row>
    <row r="26" spans="1:10" s="44" customFormat="1" x14ac:dyDescent="0.25">
      <c r="A26" s="17"/>
      <c r="B26" s="43"/>
      <c r="C26" s="43"/>
      <c r="D26" s="43"/>
      <c r="E26" s="43"/>
      <c r="F26" s="17"/>
      <c r="H26" s="23"/>
    </row>
    <row r="27" spans="1:10" s="44" customFormat="1" x14ac:dyDescent="0.25">
      <c r="A27" s="43"/>
      <c r="B27" s="43"/>
      <c r="C27" s="43"/>
      <c r="D27" s="43"/>
      <c r="E27" s="43"/>
      <c r="F27" s="17"/>
      <c r="H27" s="23"/>
    </row>
    <row r="28" spans="1:10" s="44" customFormat="1" x14ac:dyDescent="0.25">
      <c r="A28" s="43"/>
      <c r="B28" s="43"/>
      <c r="C28" s="43"/>
      <c r="D28" s="43"/>
      <c r="E28" s="43"/>
      <c r="F28" s="17"/>
      <c r="H28" s="23"/>
    </row>
    <row r="29" spans="1:10" s="44" customFormat="1" x14ac:dyDescent="0.25">
      <c r="A29" s="43"/>
      <c r="B29" s="43"/>
      <c r="C29" s="43"/>
      <c r="D29" s="43"/>
      <c r="E29" s="43"/>
      <c r="F29" s="17"/>
      <c r="H29" s="23"/>
    </row>
    <row r="30" spans="1:10" s="44" customFormat="1" x14ac:dyDescent="0.25">
      <c r="A30" s="43"/>
      <c r="B30" s="43"/>
      <c r="C30" s="43"/>
      <c r="D30" s="43"/>
      <c r="E30" s="43"/>
      <c r="F30" s="17"/>
      <c r="H30" s="23"/>
    </row>
    <row r="31" spans="1:10" s="44" customFormat="1" x14ac:dyDescent="0.25">
      <c r="A31" s="43"/>
      <c r="B31" s="43"/>
      <c r="C31" s="43"/>
      <c r="D31" s="43"/>
      <c r="E31" s="43"/>
      <c r="F31" s="43"/>
      <c r="H31" s="23"/>
    </row>
    <row r="32" spans="1:10" s="44" customFormat="1" x14ac:dyDescent="0.25">
      <c r="A32" s="43"/>
      <c r="B32" s="43"/>
      <c r="C32" s="43"/>
      <c r="D32" s="43"/>
      <c r="E32" s="43"/>
      <c r="F32" s="43"/>
      <c r="H32" s="23"/>
    </row>
    <row r="33" spans="1:8" s="44" customFormat="1" x14ac:dyDescent="0.25">
      <c r="A33" s="43"/>
      <c r="B33" s="43"/>
      <c r="C33" s="43"/>
      <c r="D33" s="43"/>
      <c r="E33" s="43"/>
      <c r="F33" s="43"/>
      <c r="H33" s="23"/>
    </row>
    <row r="34" spans="1:8" s="44" customFormat="1" x14ac:dyDescent="0.25">
      <c r="A34" s="43"/>
      <c r="B34" s="43"/>
      <c r="C34" s="43"/>
      <c r="D34" s="43"/>
      <c r="E34" s="43"/>
      <c r="F34" s="17"/>
      <c r="H34" s="23"/>
    </row>
    <row r="35" spans="1:8" s="44" customFormat="1" x14ac:dyDescent="0.25">
      <c r="A35" s="43"/>
      <c r="B35" s="43"/>
      <c r="C35" s="43"/>
      <c r="D35" s="43"/>
      <c r="E35" s="43"/>
      <c r="F35" s="17"/>
      <c r="H35" s="23"/>
    </row>
    <row r="36" spans="1:8" s="44" customFormat="1" x14ac:dyDescent="0.25">
      <c r="A36" s="43"/>
      <c r="B36" s="43"/>
      <c r="C36" s="43"/>
      <c r="D36" s="43"/>
      <c r="E36" s="21"/>
      <c r="F36" s="71"/>
    </row>
    <row r="37" spans="1:8" x14ac:dyDescent="0.25">
      <c r="A37" s="46"/>
      <c r="B37" s="46"/>
      <c r="C37" s="46"/>
      <c r="D37" s="46"/>
      <c r="E37" s="69"/>
      <c r="F37" s="72"/>
      <c r="H37" s="23"/>
    </row>
    <row r="38" spans="1:8" x14ac:dyDescent="0.25">
      <c r="A38" s="46"/>
      <c r="B38" s="46"/>
      <c r="C38" s="46"/>
      <c r="D38" s="46"/>
      <c r="E38" s="46"/>
      <c r="F38" s="70"/>
    </row>
    <row r="39" spans="1:8" x14ac:dyDescent="0.25">
      <c r="A39" s="46"/>
      <c r="B39" s="46"/>
      <c r="C39" s="46"/>
      <c r="D39" s="46"/>
      <c r="E39" s="46"/>
      <c r="F39" s="46"/>
    </row>
    <row r="40" spans="1:8" x14ac:dyDescent="0.25">
      <c r="A40" s="47" t="s">
        <v>97</v>
      </c>
      <c r="B40" s="48"/>
      <c r="C40" s="48"/>
      <c r="D40" s="48"/>
      <c r="E40" s="48"/>
      <c r="F40" s="49" t="s">
        <v>98</v>
      </c>
    </row>
    <row r="41" spans="1:8" x14ac:dyDescent="0.25">
      <c r="A41" s="47"/>
      <c r="B41" s="48"/>
      <c r="C41" s="48"/>
      <c r="D41" s="48"/>
      <c r="E41" s="48"/>
      <c r="F41" s="50"/>
    </row>
    <row r="42" spans="1:8" x14ac:dyDescent="0.25">
      <c r="A42" s="47" t="s">
        <v>99</v>
      </c>
      <c r="B42" s="48"/>
      <c r="C42" s="48"/>
      <c r="D42" s="48"/>
      <c r="E42" s="48"/>
      <c r="F42" s="51"/>
    </row>
    <row r="43" spans="1:8" x14ac:dyDescent="0.25">
      <c r="A43" s="52"/>
      <c r="B43" s="53"/>
      <c r="C43" s="53"/>
      <c r="D43" s="53"/>
      <c r="E43" s="53"/>
      <c r="F43" s="49" t="s">
        <v>100</v>
      </c>
    </row>
    <row r="44" spans="1:8" x14ac:dyDescent="0.25">
      <c r="A44" s="47" t="s">
        <v>2351</v>
      </c>
      <c r="B44" s="48"/>
      <c r="C44" s="48"/>
      <c r="D44" s="48"/>
      <c r="E44" s="48"/>
      <c r="F44" s="54"/>
    </row>
    <row r="45" spans="1:8" x14ac:dyDescent="0.25">
      <c r="A45" s="55"/>
      <c r="B45" s="56"/>
      <c r="C45" s="56"/>
      <c r="D45" s="56"/>
      <c r="E45" s="56"/>
      <c r="F45" s="51"/>
    </row>
    <row r="48" spans="1:8" x14ac:dyDescent="0.25">
      <c r="F48" s="15"/>
    </row>
    <row r="49" spans="6:6" x14ac:dyDescent="0.25">
      <c r="F49" s="23"/>
    </row>
    <row r="50" spans="6:6" x14ac:dyDescent="0.25">
      <c r="F50" s="23"/>
    </row>
    <row r="52" spans="6:6" x14ac:dyDescent="0.25">
      <c r="F52" s="23">
        <f>SUM(F48:F51)</f>
        <v>0</v>
      </c>
    </row>
  </sheetData>
  <mergeCells count="8">
    <mergeCell ref="A10:E10"/>
    <mergeCell ref="A11:E11"/>
    <mergeCell ref="A2:E2"/>
    <mergeCell ref="A3:E3"/>
    <mergeCell ref="A4:E4"/>
    <mergeCell ref="A5:E5"/>
    <mergeCell ref="A8:E8"/>
    <mergeCell ref="A9:E9"/>
  </mergeCells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7A573C-25E7-41DD-9FE4-516027B491D4}">
  <dimension ref="A1:J52"/>
  <sheetViews>
    <sheetView workbookViewId="0">
      <selection sqref="A1:XFD1048576"/>
    </sheetView>
  </sheetViews>
  <sheetFormatPr defaultRowHeight="15" x14ac:dyDescent="0.25"/>
  <cols>
    <col min="1" max="1" width="5.5703125" customWidth="1"/>
    <col min="2" max="2" width="6.85546875" customWidth="1"/>
    <col min="3" max="3" width="6.7109375" customWidth="1"/>
    <col min="4" max="4" width="5.7109375" customWidth="1"/>
    <col min="5" max="5" width="26" customWidth="1"/>
    <col min="6" max="6" width="41" customWidth="1"/>
    <col min="8" max="8" width="9.42578125" bestFit="1" customWidth="1"/>
  </cols>
  <sheetData>
    <row r="1" spans="1:8" x14ac:dyDescent="0.25">
      <c r="A1" s="25"/>
      <c r="B1" s="25"/>
      <c r="C1" s="25"/>
      <c r="D1" s="25"/>
      <c r="E1" s="25"/>
    </row>
    <row r="2" spans="1:8" x14ac:dyDescent="0.25">
      <c r="A2" s="368" t="s">
        <v>59</v>
      </c>
      <c r="B2" s="369"/>
      <c r="C2" s="369"/>
      <c r="D2" s="369"/>
      <c r="E2" s="370"/>
      <c r="F2" s="27" t="s">
        <v>60</v>
      </c>
    </row>
    <row r="3" spans="1:8" x14ac:dyDescent="0.25">
      <c r="A3" s="371" t="s">
        <v>61</v>
      </c>
      <c r="B3" s="372"/>
      <c r="C3" s="372"/>
      <c r="D3" s="372"/>
      <c r="E3" s="373"/>
      <c r="F3" s="28" t="s">
        <v>847</v>
      </c>
    </row>
    <row r="4" spans="1:8" x14ac:dyDescent="0.25">
      <c r="A4" s="371" t="s">
        <v>63</v>
      </c>
      <c r="B4" s="372"/>
      <c r="C4" s="372"/>
      <c r="D4" s="372"/>
      <c r="E4" s="373"/>
      <c r="F4" s="29"/>
    </row>
    <row r="5" spans="1:8" x14ac:dyDescent="0.25">
      <c r="A5" s="371" t="s">
        <v>64</v>
      </c>
      <c r="B5" s="372"/>
      <c r="C5" s="372"/>
      <c r="D5" s="372"/>
      <c r="E5" s="373"/>
      <c r="F5" s="30" t="s">
        <v>65</v>
      </c>
    </row>
    <row r="6" spans="1:8" x14ac:dyDescent="0.25">
      <c r="A6" s="242"/>
      <c r="B6" s="242"/>
      <c r="C6" s="242"/>
      <c r="D6" s="242"/>
      <c r="E6" s="242"/>
      <c r="F6" s="32"/>
    </row>
    <row r="7" spans="1:8" x14ac:dyDescent="0.25">
      <c r="A7" s="32" t="s">
        <v>66</v>
      </c>
      <c r="B7" s="25"/>
      <c r="C7" s="25"/>
      <c r="D7" s="25"/>
      <c r="E7" s="25"/>
      <c r="F7" s="33" t="s">
        <v>23</v>
      </c>
    </row>
    <row r="8" spans="1:8" x14ac:dyDescent="0.25">
      <c r="A8" s="374"/>
      <c r="B8" s="375"/>
      <c r="C8" s="375"/>
      <c r="D8" s="375"/>
      <c r="E8" s="376"/>
      <c r="F8" s="34"/>
    </row>
    <row r="9" spans="1:8" x14ac:dyDescent="0.25">
      <c r="A9" s="377"/>
      <c r="B9" s="378"/>
      <c r="C9" s="378"/>
      <c r="D9" s="378"/>
      <c r="E9" s="379"/>
      <c r="F9" s="35"/>
    </row>
    <row r="10" spans="1:8" x14ac:dyDescent="0.25">
      <c r="A10" s="362"/>
      <c r="B10" s="363"/>
      <c r="C10" s="363"/>
      <c r="D10" s="363"/>
      <c r="E10" s="364"/>
      <c r="F10" s="35"/>
    </row>
    <row r="11" spans="1:8" x14ac:dyDescent="0.25">
      <c r="A11" s="365"/>
      <c r="B11" s="366"/>
      <c r="C11" s="366"/>
      <c r="D11" s="366"/>
      <c r="E11" s="367"/>
      <c r="F11" s="36"/>
    </row>
    <row r="12" spans="1:8" x14ac:dyDescent="0.25">
      <c r="A12" s="37"/>
      <c r="B12" s="38"/>
      <c r="C12" s="38"/>
      <c r="D12" s="38"/>
      <c r="E12" s="38"/>
      <c r="F12" s="39"/>
    </row>
    <row r="13" spans="1:8" x14ac:dyDescent="0.25">
      <c r="A13" s="40" t="s">
        <v>8</v>
      </c>
      <c r="B13" s="40" t="s">
        <v>9</v>
      </c>
      <c r="C13" s="40" t="s">
        <v>70</v>
      </c>
      <c r="D13" s="40" t="s">
        <v>11</v>
      </c>
      <c r="E13" s="38" t="s">
        <v>12</v>
      </c>
      <c r="F13" s="41" t="s">
        <v>19</v>
      </c>
    </row>
    <row r="14" spans="1:8" x14ac:dyDescent="0.25">
      <c r="A14" s="260"/>
      <c r="B14" s="261"/>
      <c r="C14" s="219"/>
      <c r="D14" s="46"/>
      <c r="E14" s="219"/>
      <c r="F14" s="72"/>
      <c r="H14" s="130"/>
    </row>
    <row r="15" spans="1:8" x14ac:dyDescent="0.25">
      <c r="A15" s="260"/>
      <c r="B15" s="261"/>
      <c r="C15" s="219"/>
      <c r="D15" s="10"/>
      <c r="E15" s="219"/>
      <c r="F15" s="17"/>
      <c r="G15" s="23"/>
      <c r="H15" s="130"/>
    </row>
    <row r="16" spans="1:8" s="44" customFormat="1" x14ac:dyDescent="0.25">
      <c r="A16" s="260"/>
      <c r="B16" s="261"/>
      <c r="C16" s="219"/>
      <c r="D16" s="10"/>
      <c r="E16" s="219"/>
      <c r="F16" s="17"/>
      <c r="G16" s="23"/>
      <c r="H16" s="130"/>
    </row>
    <row r="17" spans="1:10" s="44" customFormat="1" x14ac:dyDescent="0.25">
      <c r="A17" s="260"/>
      <c r="B17" s="261"/>
      <c r="C17" s="219"/>
      <c r="D17" s="10"/>
      <c r="E17" s="219"/>
      <c r="F17" s="17"/>
      <c r="G17" s="23"/>
      <c r="H17" s="130"/>
    </row>
    <row r="18" spans="1:10" s="44" customFormat="1" x14ac:dyDescent="0.25">
      <c r="A18" s="260"/>
      <c r="B18" s="261"/>
      <c r="C18" s="219"/>
      <c r="D18" s="10"/>
      <c r="E18" s="219"/>
      <c r="F18" s="17"/>
      <c r="G18" s="23"/>
      <c r="H18" s="130"/>
    </row>
    <row r="19" spans="1:10" s="44" customFormat="1" x14ac:dyDescent="0.25">
      <c r="A19" s="260"/>
      <c r="B19" s="261"/>
      <c r="C19" s="219"/>
      <c r="D19" s="10"/>
      <c r="E19" s="219"/>
      <c r="F19" s="17"/>
      <c r="G19" s="23"/>
      <c r="H19" s="130"/>
    </row>
    <row r="20" spans="1:10" s="44" customFormat="1" x14ac:dyDescent="0.25">
      <c r="A20" s="260"/>
      <c r="B20" s="261"/>
      <c r="C20" s="219"/>
      <c r="D20" s="10"/>
      <c r="E20" s="219"/>
      <c r="F20" s="17"/>
      <c r="G20" s="23"/>
      <c r="H20" s="130"/>
    </row>
    <row r="21" spans="1:10" s="44" customFormat="1" x14ac:dyDescent="0.25">
      <c r="A21" s="260"/>
      <c r="B21" s="261"/>
      <c r="C21" s="219"/>
      <c r="D21" s="10"/>
      <c r="E21" s="219"/>
      <c r="F21" s="17"/>
      <c r="G21" s="23"/>
      <c r="J21" s="130"/>
    </row>
    <row r="22" spans="1:10" s="44" customFormat="1" x14ac:dyDescent="0.25">
      <c r="A22" s="260"/>
      <c r="B22" s="261"/>
      <c r="C22" s="219"/>
      <c r="D22" s="10"/>
      <c r="E22" s="219"/>
      <c r="F22" s="17"/>
      <c r="G22" s="23"/>
      <c r="H22" s="130"/>
    </row>
    <row r="23" spans="1:10" s="44" customFormat="1" x14ac:dyDescent="0.25">
      <c r="A23" s="259"/>
      <c r="B23" s="261"/>
      <c r="C23" s="10"/>
      <c r="D23" s="10"/>
      <c r="E23" s="10"/>
      <c r="F23" s="17"/>
      <c r="G23" s="23"/>
      <c r="H23" s="15"/>
    </row>
    <row r="24" spans="1:10" x14ac:dyDescent="0.25">
      <c r="A24" s="262"/>
      <c r="B24" s="143"/>
      <c r="C24" s="14"/>
      <c r="D24" s="14"/>
      <c r="E24" s="14"/>
      <c r="F24" s="17"/>
      <c r="H24" s="221"/>
    </row>
    <row r="25" spans="1:10" x14ac:dyDescent="0.25">
      <c r="A25" s="10"/>
      <c r="B25" s="10"/>
      <c r="C25" s="10"/>
      <c r="D25" s="10"/>
      <c r="E25" s="10"/>
      <c r="F25" s="17"/>
      <c r="H25" s="221"/>
    </row>
    <row r="26" spans="1:10" s="44" customFormat="1" x14ac:dyDescent="0.25">
      <c r="A26" s="17"/>
      <c r="B26" s="43"/>
      <c r="C26" s="43"/>
      <c r="D26" s="43"/>
      <c r="E26" s="43"/>
      <c r="F26" s="17"/>
      <c r="H26" s="23"/>
    </row>
    <row r="27" spans="1:10" s="44" customFormat="1" x14ac:dyDescent="0.25">
      <c r="A27" s="43"/>
      <c r="B27" s="43"/>
      <c r="C27" s="43"/>
      <c r="D27" s="43"/>
      <c r="E27" s="43"/>
      <c r="F27" s="17"/>
      <c r="H27" s="23"/>
    </row>
    <row r="28" spans="1:10" s="44" customFormat="1" x14ac:dyDescent="0.25">
      <c r="A28" s="43"/>
      <c r="B28" s="43"/>
      <c r="C28" s="43"/>
      <c r="D28" s="43"/>
      <c r="E28" s="43"/>
      <c r="F28" s="17"/>
      <c r="H28" s="23"/>
    </row>
    <row r="29" spans="1:10" s="44" customFormat="1" x14ac:dyDescent="0.25">
      <c r="A29" s="43"/>
      <c r="B29" s="43"/>
      <c r="C29" s="43"/>
      <c r="D29" s="43"/>
      <c r="E29" s="43"/>
      <c r="F29" s="17"/>
      <c r="H29" s="23"/>
    </row>
    <row r="30" spans="1:10" s="44" customFormat="1" x14ac:dyDescent="0.25">
      <c r="A30" s="43"/>
      <c r="B30" s="43"/>
      <c r="C30" s="43"/>
      <c r="D30" s="43"/>
      <c r="E30" s="43"/>
      <c r="F30" s="17"/>
      <c r="H30" s="23"/>
    </row>
    <row r="31" spans="1:10" s="44" customFormat="1" x14ac:dyDescent="0.25">
      <c r="A31" s="43"/>
      <c r="B31" s="43"/>
      <c r="C31" s="43"/>
      <c r="D31" s="43"/>
      <c r="E31" s="43"/>
      <c r="F31" s="43"/>
      <c r="H31" s="23"/>
    </row>
    <row r="32" spans="1:10" s="44" customFormat="1" x14ac:dyDescent="0.25">
      <c r="A32" s="43"/>
      <c r="B32" s="43"/>
      <c r="C32" s="43"/>
      <c r="D32" s="43"/>
      <c r="E32" s="43"/>
      <c r="F32" s="43"/>
      <c r="H32" s="23"/>
    </row>
    <row r="33" spans="1:8" s="44" customFormat="1" x14ac:dyDescent="0.25">
      <c r="A33" s="43"/>
      <c r="B33" s="43"/>
      <c r="C33" s="43"/>
      <c r="D33" s="43"/>
      <c r="E33" s="43"/>
      <c r="F33" s="43"/>
      <c r="H33" s="23"/>
    </row>
    <row r="34" spans="1:8" s="44" customFormat="1" x14ac:dyDescent="0.25">
      <c r="A34" s="43"/>
      <c r="B34" s="43"/>
      <c r="C34" s="43"/>
      <c r="D34" s="43"/>
      <c r="E34" s="43"/>
      <c r="F34" s="17"/>
      <c r="H34" s="23"/>
    </row>
    <row r="35" spans="1:8" s="44" customFormat="1" x14ac:dyDescent="0.25">
      <c r="A35" s="43"/>
      <c r="B35" s="43"/>
      <c r="C35" s="43"/>
      <c r="D35" s="43"/>
      <c r="E35" s="43"/>
      <c r="F35" s="17"/>
      <c r="H35" s="23"/>
    </row>
    <row r="36" spans="1:8" s="44" customFormat="1" x14ac:dyDescent="0.25">
      <c r="A36" s="43"/>
      <c r="B36" s="43"/>
      <c r="C36" s="43"/>
      <c r="D36" s="43"/>
      <c r="E36" s="21"/>
      <c r="F36" s="71"/>
    </row>
    <row r="37" spans="1:8" x14ac:dyDescent="0.25">
      <c r="A37" s="46"/>
      <c r="B37" s="46"/>
      <c r="C37" s="46"/>
      <c r="D37" s="46"/>
      <c r="E37" s="69"/>
      <c r="F37" s="72"/>
      <c r="H37" s="23"/>
    </row>
    <row r="38" spans="1:8" x14ac:dyDescent="0.25">
      <c r="A38" s="46"/>
      <c r="B38" s="46"/>
      <c r="C38" s="46"/>
      <c r="D38" s="46"/>
      <c r="E38" s="46"/>
      <c r="F38" s="70"/>
    </row>
    <row r="39" spans="1:8" x14ac:dyDescent="0.25">
      <c r="A39" s="46"/>
      <c r="B39" s="46"/>
      <c r="C39" s="46"/>
      <c r="D39" s="46"/>
      <c r="E39" s="46"/>
      <c r="F39" s="46"/>
    </row>
    <row r="40" spans="1:8" x14ac:dyDescent="0.25">
      <c r="A40" s="47" t="s">
        <v>97</v>
      </c>
      <c r="B40" s="48"/>
      <c r="C40" s="48"/>
      <c r="D40" s="48"/>
      <c r="E40" s="48"/>
      <c r="F40" s="49" t="s">
        <v>98</v>
      </c>
    </row>
    <row r="41" spans="1:8" x14ac:dyDescent="0.25">
      <c r="A41" s="47"/>
      <c r="B41" s="48"/>
      <c r="C41" s="48"/>
      <c r="D41" s="48"/>
      <c r="E41" s="48"/>
      <c r="F41" s="50"/>
    </row>
    <row r="42" spans="1:8" x14ac:dyDescent="0.25">
      <c r="A42" s="47" t="s">
        <v>99</v>
      </c>
      <c r="B42" s="48"/>
      <c r="C42" s="48"/>
      <c r="D42" s="48"/>
      <c r="E42" s="48"/>
      <c r="F42" s="51"/>
    </row>
    <row r="43" spans="1:8" x14ac:dyDescent="0.25">
      <c r="A43" s="52"/>
      <c r="B43" s="53"/>
      <c r="C43" s="53"/>
      <c r="D43" s="53"/>
      <c r="E43" s="53"/>
      <c r="F43" s="49" t="s">
        <v>100</v>
      </c>
    </row>
    <row r="44" spans="1:8" x14ac:dyDescent="0.25">
      <c r="A44" s="47" t="s">
        <v>200</v>
      </c>
      <c r="B44" s="48"/>
      <c r="C44" s="48"/>
      <c r="D44" s="48"/>
      <c r="E44" s="48"/>
      <c r="F44" s="54"/>
    </row>
    <row r="45" spans="1:8" x14ac:dyDescent="0.25">
      <c r="A45" s="55"/>
      <c r="B45" s="56"/>
      <c r="C45" s="56"/>
      <c r="D45" s="56"/>
      <c r="E45" s="56"/>
      <c r="F45" s="51"/>
    </row>
    <row r="48" spans="1:8" x14ac:dyDescent="0.25">
      <c r="F48" s="15"/>
    </row>
    <row r="49" spans="6:6" x14ac:dyDescent="0.25">
      <c r="F49" s="23"/>
    </row>
    <row r="50" spans="6:6" x14ac:dyDescent="0.25">
      <c r="F50" s="23"/>
    </row>
    <row r="52" spans="6:6" x14ac:dyDescent="0.25">
      <c r="F52" s="23">
        <f>SUM(F48:F51)</f>
        <v>0</v>
      </c>
    </row>
  </sheetData>
  <mergeCells count="8">
    <mergeCell ref="A10:E10"/>
    <mergeCell ref="A11:E11"/>
    <mergeCell ref="A2:E2"/>
    <mergeCell ref="A3:E3"/>
    <mergeCell ref="A4:E4"/>
    <mergeCell ref="A5:E5"/>
    <mergeCell ref="A8:E8"/>
    <mergeCell ref="A9:E9"/>
  </mergeCells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81892F-2025-4A45-A9E7-01E23D94D90B}">
  <sheetPr>
    <pageSetUpPr fitToPage="1"/>
  </sheetPr>
  <dimension ref="A2:K72"/>
  <sheetViews>
    <sheetView topLeftCell="A52" workbookViewId="0">
      <selection activeCell="G64" sqref="A1:G64"/>
    </sheetView>
  </sheetViews>
  <sheetFormatPr defaultRowHeight="15" x14ac:dyDescent="0.25"/>
  <cols>
    <col min="1" max="1" width="5.5703125" style="44" customWidth="1"/>
    <col min="2" max="2" width="6.85546875" style="44" customWidth="1"/>
    <col min="3" max="3" width="6.7109375" style="44" customWidth="1"/>
    <col min="4" max="4" width="5.7109375" style="44" customWidth="1"/>
    <col min="5" max="5" width="47" style="44" customWidth="1"/>
    <col min="6" max="6" width="41" style="44" customWidth="1"/>
    <col min="7" max="7" width="13.42578125" style="44" customWidth="1"/>
    <col min="8" max="8" width="9.42578125" style="15" bestFit="1" customWidth="1"/>
    <col min="9" max="9" width="11" style="15" bestFit="1" customWidth="1"/>
    <col min="10" max="10" width="9.140625" style="44"/>
    <col min="11" max="11" width="43" style="44" customWidth="1"/>
    <col min="12" max="16384" width="9.140625" style="44"/>
  </cols>
  <sheetData>
    <row r="2" spans="1:9" x14ac:dyDescent="0.25">
      <c r="A2" s="400" t="s">
        <v>2659</v>
      </c>
      <c r="B2" s="401"/>
      <c r="C2" s="401"/>
      <c r="D2" s="401"/>
      <c r="E2" s="402"/>
      <c r="F2" s="324" t="s">
        <v>60</v>
      </c>
      <c r="G2" s="357"/>
    </row>
    <row r="3" spans="1:9" x14ac:dyDescent="0.25">
      <c r="A3" s="403" t="s">
        <v>61</v>
      </c>
      <c r="B3" s="404"/>
      <c r="C3" s="404"/>
      <c r="D3" s="404"/>
      <c r="E3" s="405"/>
      <c r="F3" s="325" t="s">
        <v>2613</v>
      </c>
      <c r="G3" s="40"/>
    </row>
    <row r="4" spans="1:9" x14ac:dyDescent="0.25">
      <c r="A4" s="403" t="s">
        <v>63</v>
      </c>
      <c r="B4" s="404"/>
      <c r="C4" s="404"/>
      <c r="D4" s="404"/>
      <c r="E4" s="405"/>
      <c r="F4" s="326"/>
      <c r="G4" s="326"/>
    </row>
    <row r="5" spans="1:9" x14ac:dyDescent="0.25">
      <c r="A5" s="403" t="s">
        <v>64</v>
      </c>
      <c r="B5" s="404"/>
      <c r="C5" s="404"/>
      <c r="D5" s="404"/>
      <c r="E5" s="405"/>
      <c r="F5" s="327" t="s">
        <v>2660</v>
      </c>
      <c r="G5" s="314"/>
    </row>
    <row r="6" spans="1:9" x14ac:dyDescent="0.25">
      <c r="A6" s="313"/>
      <c r="B6" s="313"/>
      <c r="C6" s="313"/>
      <c r="D6" s="313"/>
      <c r="E6" s="313"/>
      <c r="F6" s="314"/>
      <c r="G6" s="314"/>
    </row>
    <row r="7" spans="1:9" x14ac:dyDescent="0.25">
      <c r="A7" s="314" t="s">
        <v>66</v>
      </c>
      <c r="F7" s="328" t="s">
        <v>23</v>
      </c>
      <c r="G7" s="328"/>
    </row>
    <row r="8" spans="1:9" x14ac:dyDescent="0.25">
      <c r="A8" s="406"/>
      <c r="B8" s="407"/>
      <c r="C8" s="407"/>
      <c r="D8" s="407"/>
      <c r="E8" s="408"/>
      <c r="F8" s="329"/>
      <c r="G8" s="38"/>
    </row>
    <row r="9" spans="1:9" x14ac:dyDescent="0.25">
      <c r="A9" s="377" t="s">
        <v>2614</v>
      </c>
      <c r="B9" s="378"/>
      <c r="C9" s="378"/>
      <c r="D9" s="378"/>
      <c r="E9" s="379"/>
      <c r="F9" s="330" t="s">
        <v>2616</v>
      </c>
      <c r="G9" s="38"/>
    </row>
    <row r="10" spans="1:9" x14ac:dyDescent="0.25">
      <c r="A10" s="362" t="s">
        <v>2615</v>
      </c>
      <c r="B10" s="363"/>
      <c r="C10" s="363"/>
      <c r="D10" s="363"/>
      <c r="E10" s="364"/>
      <c r="F10" s="330" t="s">
        <v>1771</v>
      </c>
      <c r="G10" s="38"/>
    </row>
    <row r="11" spans="1:9" x14ac:dyDescent="0.25">
      <c r="A11" s="399" t="s">
        <v>1771</v>
      </c>
      <c r="B11" s="366"/>
      <c r="C11" s="366"/>
      <c r="D11" s="366"/>
      <c r="E11" s="367"/>
      <c r="F11" s="317"/>
      <c r="G11" s="38"/>
    </row>
    <row r="12" spans="1:9" x14ac:dyDescent="0.25">
      <c r="A12" s="38"/>
      <c r="B12" s="38"/>
      <c r="C12" s="38"/>
      <c r="D12" s="38"/>
      <c r="E12" s="38"/>
      <c r="F12" s="38"/>
      <c r="G12" s="38"/>
    </row>
    <row r="13" spans="1:9" x14ac:dyDescent="0.25">
      <c r="A13" s="40" t="s">
        <v>9</v>
      </c>
      <c r="B13" s="44" t="s">
        <v>2654</v>
      </c>
      <c r="C13" s="40" t="s">
        <v>70</v>
      </c>
      <c r="D13" s="40" t="s">
        <v>11</v>
      </c>
      <c r="E13" s="38" t="s">
        <v>12</v>
      </c>
      <c r="F13" s="331" t="s">
        <v>19</v>
      </c>
      <c r="G13" s="331"/>
    </row>
    <row r="14" spans="1:9" x14ac:dyDescent="0.25">
      <c r="A14" s="338" t="s">
        <v>77</v>
      </c>
      <c r="B14" s="338">
        <v>140</v>
      </c>
      <c r="C14" s="43"/>
      <c r="D14" s="43"/>
      <c r="E14" s="336" t="s">
        <v>516</v>
      </c>
      <c r="F14" s="43"/>
      <c r="G14" s="360">
        <f t="shared" ref="G14:G53" si="0">I14+I14*$I$57</f>
        <v>236.67</v>
      </c>
      <c r="H14" s="346">
        <v>1.47</v>
      </c>
      <c r="I14" s="15">
        <f>H14*B14</f>
        <v>205.79999999999998</v>
      </c>
    </row>
    <row r="15" spans="1:9" x14ac:dyDescent="0.25">
      <c r="A15" s="338" t="s">
        <v>77</v>
      </c>
      <c r="B15" s="338">
        <v>30</v>
      </c>
      <c r="C15" s="43"/>
      <c r="D15" s="43"/>
      <c r="E15" s="336" t="s">
        <v>2620</v>
      </c>
      <c r="F15" s="43"/>
      <c r="G15" s="360">
        <f t="shared" si="0"/>
        <v>114.88500000000001</v>
      </c>
      <c r="H15" s="346">
        <v>3.33</v>
      </c>
      <c r="I15" s="15">
        <f t="shared" ref="I15:I54" si="1">H15*B15</f>
        <v>99.9</v>
      </c>
    </row>
    <row r="16" spans="1:9" x14ac:dyDescent="0.25">
      <c r="A16" s="338" t="s">
        <v>77</v>
      </c>
      <c r="B16" s="68">
        <v>6</v>
      </c>
      <c r="C16" s="43"/>
      <c r="D16" s="43"/>
      <c r="E16" s="43" t="s">
        <v>2312</v>
      </c>
      <c r="F16" s="43"/>
      <c r="G16" s="360">
        <f t="shared" si="0"/>
        <v>3.1050000000000004</v>
      </c>
      <c r="H16" s="15">
        <v>0.45</v>
      </c>
      <c r="I16" s="15">
        <f t="shared" si="1"/>
        <v>2.7</v>
      </c>
    </row>
    <row r="17" spans="1:9" x14ac:dyDescent="0.25">
      <c r="A17" s="338" t="s">
        <v>13</v>
      </c>
      <c r="B17" s="338">
        <v>4</v>
      </c>
      <c r="C17" s="43"/>
      <c r="D17" s="43"/>
      <c r="E17" s="336" t="s">
        <v>2621</v>
      </c>
      <c r="F17" s="43" t="s">
        <v>1924</v>
      </c>
      <c r="G17" s="360">
        <f t="shared" si="0"/>
        <v>237.36</v>
      </c>
      <c r="H17" s="346">
        <v>51.6</v>
      </c>
      <c r="I17" s="15">
        <f t="shared" si="1"/>
        <v>206.4</v>
      </c>
    </row>
    <row r="18" spans="1:9" x14ac:dyDescent="0.25">
      <c r="A18" s="338" t="s">
        <v>77</v>
      </c>
      <c r="B18" s="338">
        <v>6</v>
      </c>
      <c r="C18" s="43"/>
      <c r="D18" s="43"/>
      <c r="E18" s="336" t="s">
        <v>2166</v>
      </c>
      <c r="F18" s="43"/>
      <c r="G18" s="360">
        <f t="shared" si="0"/>
        <v>4.1399999999999997</v>
      </c>
      <c r="H18" s="346">
        <v>0.6</v>
      </c>
      <c r="I18" s="15">
        <f t="shared" si="1"/>
        <v>3.5999999999999996</v>
      </c>
    </row>
    <row r="19" spans="1:9" x14ac:dyDescent="0.25">
      <c r="A19" s="338" t="s">
        <v>13</v>
      </c>
      <c r="B19" s="10">
        <v>1</v>
      </c>
      <c r="C19" s="10" t="s">
        <v>2665</v>
      </c>
      <c r="D19" s="43"/>
      <c r="E19" s="10" t="s">
        <v>2666</v>
      </c>
      <c r="F19" s="43"/>
      <c r="G19" s="360">
        <f t="shared" si="0"/>
        <v>11.19042</v>
      </c>
      <c r="H19" s="15">
        <v>9.7308000000000003</v>
      </c>
      <c r="I19" s="15">
        <f t="shared" si="1"/>
        <v>9.7308000000000003</v>
      </c>
    </row>
    <row r="20" spans="1:9" x14ac:dyDescent="0.25">
      <c r="A20" s="340" t="s">
        <v>77</v>
      </c>
      <c r="B20" s="338">
        <v>220</v>
      </c>
      <c r="C20" s="43"/>
      <c r="D20" s="43"/>
      <c r="E20" s="336" t="s">
        <v>2634</v>
      </c>
      <c r="F20" s="43"/>
      <c r="G20" s="360">
        <f t="shared" si="0"/>
        <v>30.0564</v>
      </c>
      <c r="H20" s="346">
        <v>0.1188</v>
      </c>
      <c r="I20" s="15">
        <f t="shared" si="1"/>
        <v>26.135999999999999</v>
      </c>
    </row>
    <row r="21" spans="1:9" x14ac:dyDescent="0.25">
      <c r="A21" s="340" t="s">
        <v>77</v>
      </c>
      <c r="B21" s="338">
        <v>80</v>
      </c>
      <c r="C21" s="43"/>
      <c r="D21" s="43"/>
      <c r="E21" s="336" t="s">
        <v>2619</v>
      </c>
      <c r="F21" s="43"/>
      <c r="G21" s="360">
        <f t="shared" si="0"/>
        <v>19.540800000000001</v>
      </c>
      <c r="H21" s="346">
        <v>0.21240000000000001</v>
      </c>
      <c r="I21" s="15">
        <f t="shared" si="1"/>
        <v>16.992000000000001</v>
      </c>
    </row>
    <row r="22" spans="1:9" x14ac:dyDescent="0.25">
      <c r="A22" s="340" t="s">
        <v>77</v>
      </c>
      <c r="B22" s="338">
        <v>295</v>
      </c>
      <c r="C22" s="43"/>
      <c r="D22" s="43"/>
      <c r="E22" s="336" t="s">
        <v>2635</v>
      </c>
      <c r="F22" s="43"/>
      <c r="G22" s="360">
        <f t="shared" si="0"/>
        <v>127.42229999999999</v>
      </c>
      <c r="H22" s="346">
        <v>0.37559999999999999</v>
      </c>
      <c r="I22" s="15">
        <f t="shared" si="1"/>
        <v>110.80199999999999</v>
      </c>
    </row>
    <row r="23" spans="1:9" x14ac:dyDescent="0.25">
      <c r="A23" s="340" t="s">
        <v>77</v>
      </c>
      <c r="B23" s="338">
        <v>40</v>
      </c>
      <c r="C23" s="43"/>
      <c r="D23" s="43"/>
      <c r="E23" s="336" t="s">
        <v>2636</v>
      </c>
      <c r="F23" s="43"/>
      <c r="G23" s="360">
        <f t="shared" si="0"/>
        <v>24.978000000000002</v>
      </c>
      <c r="H23" s="346">
        <v>0.54300000000000004</v>
      </c>
      <c r="I23" s="15">
        <f t="shared" si="1"/>
        <v>21.720000000000002</v>
      </c>
    </row>
    <row r="24" spans="1:9" x14ac:dyDescent="0.25">
      <c r="A24" s="340" t="s">
        <v>77</v>
      </c>
      <c r="B24" s="338">
        <v>15</v>
      </c>
      <c r="C24" s="43"/>
      <c r="D24" s="43"/>
      <c r="E24" s="336" t="s">
        <v>2655</v>
      </c>
      <c r="F24" s="43"/>
      <c r="G24" s="360">
        <f t="shared" si="0"/>
        <v>11.2125</v>
      </c>
      <c r="H24" s="15">
        <v>0.65</v>
      </c>
      <c r="I24" s="15">
        <f t="shared" si="1"/>
        <v>9.75</v>
      </c>
    </row>
    <row r="25" spans="1:9" x14ac:dyDescent="0.25">
      <c r="A25" s="340" t="s">
        <v>13</v>
      </c>
      <c r="B25" s="338">
        <v>20</v>
      </c>
      <c r="C25" s="43"/>
      <c r="D25" s="43"/>
      <c r="E25" s="336" t="s">
        <v>2633</v>
      </c>
      <c r="F25" s="43"/>
      <c r="G25" s="360">
        <f t="shared" si="0"/>
        <v>3.91</v>
      </c>
      <c r="H25" s="346">
        <v>0.17</v>
      </c>
      <c r="I25" s="15">
        <f t="shared" si="1"/>
        <v>3.4000000000000004</v>
      </c>
    </row>
    <row r="26" spans="1:9" x14ac:dyDescent="0.25">
      <c r="A26" s="340" t="s">
        <v>13</v>
      </c>
      <c r="B26" s="338">
        <v>3</v>
      </c>
      <c r="C26" s="43"/>
      <c r="D26" s="43"/>
      <c r="E26" s="336" t="s">
        <v>2649</v>
      </c>
      <c r="F26" s="43"/>
      <c r="G26" s="360">
        <f t="shared" si="0"/>
        <v>2.8631549999999999</v>
      </c>
      <c r="H26" s="346">
        <v>0.82989999999999997</v>
      </c>
      <c r="I26" s="15">
        <f t="shared" si="1"/>
        <v>2.4897</v>
      </c>
    </row>
    <row r="27" spans="1:9" x14ac:dyDescent="0.25">
      <c r="A27" s="340" t="s">
        <v>13</v>
      </c>
      <c r="B27" s="338">
        <v>3</v>
      </c>
      <c r="C27" s="43"/>
      <c r="D27" s="43"/>
      <c r="E27" s="339" t="s">
        <v>2641</v>
      </c>
      <c r="F27" s="43"/>
      <c r="G27" s="360">
        <f t="shared" si="0"/>
        <v>3.5824799999999994</v>
      </c>
      <c r="H27" s="346">
        <v>1.0384</v>
      </c>
      <c r="I27" s="15">
        <f>H27*B27</f>
        <v>3.1151999999999997</v>
      </c>
    </row>
    <row r="28" spans="1:9" x14ac:dyDescent="0.25">
      <c r="A28" s="340" t="s">
        <v>77</v>
      </c>
      <c r="B28" s="338">
        <v>30</v>
      </c>
      <c r="C28" s="43"/>
      <c r="D28" s="43"/>
      <c r="E28" s="336" t="s">
        <v>2646</v>
      </c>
      <c r="F28" s="43"/>
      <c r="G28" s="360">
        <f t="shared" si="0"/>
        <v>13.11</v>
      </c>
      <c r="H28" s="346">
        <v>0.38</v>
      </c>
      <c r="I28" s="15">
        <f t="shared" si="1"/>
        <v>11.4</v>
      </c>
    </row>
    <row r="29" spans="1:9" x14ac:dyDescent="0.25">
      <c r="A29" s="340" t="s">
        <v>77</v>
      </c>
      <c r="B29" s="338">
        <v>30</v>
      </c>
      <c r="C29" s="43"/>
      <c r="D29" s="43"/>
      <c r="E29" s="336" t="s">
        <v>2667</v>
      </c>
      <c r="F29" s="43"/>
      <c r="G29" s="360">
        <f t="shared" si="0"/>
        <v>27.6</v>
      </c>
      <c r="H29" s="15">
        <v>0.8</v>
      </c>
      <c r="I29" s="15">
        <f t="shared" si="1"/>
        <v>24</v>
      </c>
    </row>
    <row r="30" spans="1:9" x14ac:dyDescent="0.25">
      <c r="A30" s="340" t="s">
        <v>13</v>
      </c>
      <c r="B30" s="338">
        <v>1</v>
      </c>
      <c r="C30" s="43"/>
      <c r="D30" s="43"/>
      <c r="E30" s="336" t="s">
        <v>2638</v>
      </c>
      <c r="F30" s="43"/>
      <c r="G30" s="360">
        <f t="shared" si="0"/>
        <v>29.555</v>
      </c>
      <c r="H30" s="346">
        <v>25.7</v>
      </c>
      <c r="I30" s="15">
        <f t="shared" si="1"/>
        <v>25.7</v>
      </c>
    </row>
    <row r="31" spans="1:9" x14ac:dyDescent="0.25">
      <c r="A31" s="340" t="s">
        <v>13</v>
      </c>
      <c r="B31" s="338">
        <v>1</v>
      </c>
      <c r="C31" s="43"/>
      <c r="D31" s="43"/>
      <c r="E31" s="336" t="s">
        <v>2639</v>
      </c>
      <c r="F31" s="43"/>
      <c r="G31" s="360">
        <f t="shared" si="0"/>
        <v>19.354499999999998</v>
      </c>
      <c r="H31" s="346">
        <v>16.829999999999998</v>
      </c>
      <c r="I31" s="15">
        <f t="shared" si="1"/>
        <v>16.829999999999998</v>
      </c>
    </row>
    <row r="32" spans="1:9" x14ac:dyDescent="0.25">
      <c r="A32" s="340" t="s">
        <v>77</v>
      </c>
      <c r="B32" s="338">
        <v>20</v>
      </c>
      <c r="C32" s="43"/>
      <c r="D32" s="43"/>
      <c r="E32" s="336" t="s">
        <v>2637</v>
      </c>
      <c r="F32" s="43" t="s">
        <v>2671</v>
      </c>
      <c r="G32" s="360">
        <f t="shared" si="0"/>
        <v>36.711449999999999</v>
      </c>
      <c r="H32" s="346">
        <v>1.59615</v>
      </c>
      <c r="I32" s="15">
        <f t="shared" si="1"/>
        <v>31.922999999999998</v>
      </c>
    </row>
    <row r="33" spans="1:11" x14ac:dyDescent="0.25">
      <c r="A33" s="68" t="s">
        <v>77</v>
      </c>
      <c r="B33" s="338">
        <v>20</v>
      </c>
      <c r="C33" s="43"/>
      <c r="D33" s="43"/>
      <c r="E33" s="336" t="s">
        <v>2645</v>
      </c>
      <c r="F33" s="43"/>
      <c r="G33" s="360">
        <f t="shared" si="0"/>
        <v>33.980890000000002</v>
      </c>
      <c r="H33" s="346">
        <v>1.47743</v>
      </c>
      <c r="I33" s="15">
        <f t="shared" si="1"/>
        <v>29.5486</v>
      </c>
    </row>
    <row r="34" spans="1:11" x14ac:dyDescent="0.25">
      <c r="A34" s="340" t="s">
        <v>13</v>
      </c>
      <c r="B34" s="338">
        <v>1</v>
      </c>
      <c r="C34" s="43"/>
      <c r="D34" s="43"/>
      <c r="E34" s="336" t="s">
        <v>2643</v>
      </c>
      <c r="F34" s="43"/>
      <c r="G34" s="360">
        <f t="shared" si="0"/>
        <v>8.8780000000000001</v>
      </c>
      <c r="H34" s="346">
        <v>7.72</v>
      </c>
      <c r="I34" s="15">
        <f t="shared" si="1"/>
        <v>7.72</v>
      </c>
    </row>
    <row r="35" spans="1:11" x14ac:dyDescent="0.25">
      <c r="A35" s="340" t="s">
        <v>13</v>
      </c>
      <c r="B35" s="338">
        <v>1</v>
      </c>
      <c r="C35" s="43"/>
      <c r="D35" s="43"/>
      <c r="E35" s="336" t="s">
        <v>148</v>
      </c>
      <c r="F35" s="43"/>
      <c r="G35" s="360">
        <f t="shared" si="0"/>
        <v>0.66550500000000001</v>
      </c>
      <c r="H35" s="346">
        <v>0.57869999999999999</v>
      </c>
      <c r="I35" s="15">
        <f t="shared" si="1"/>
        <v>0.57869999999999999</v>
      </c>
    </row>
    <row r="36" spans="1:11" x14ac:dyDescent="0.25">
      <c r="A36" s="68" t="s">
        <v>13</v>
      </c>
      <c r="B36" s="259">
        <v>2</v>
      </c>
      <c r="C36" s="10" t="s">
        <v>2661</v>
      </c>
      <c r="D36" s="43"/>
      <c r="E36" s="10" t="s">
        <v>2662</v>
      </c>
      <c r="F36" s="43" t="s">
        <v>1924</v>
      </c>
      <c r="G36" s="360">
        <f t="shared" si="0"/>
        <v>82.8</v>
      </c>
      <c r="H36" s="15">
        <v>36</v>
      </c>
      <c r="I36" s="15">
        <f t="shared" si="1"/>
        <v>72</v>
      </c>
    </row>
    <row r="37" spans="1:11" x14ac:dyDescent="0.25">
      <c r="A37" s="68" t="s">
        <v>13</v>
      </c>
      <c r="B37" s="259">
        <v>1</v>
      </c>
      <c r="C37" s="10" t="s">
        <v>2663</v>
      </c>
      <c r="D37" s="43"/>
      <c r="E37" s="10" t="s">
        <v>2664</v>
      </c>
      <c r="F37" s="348" t="s">
        <v>2677</v>
      </c>
      <c r="G37" s="360">
        <f t="shared" si="0"/>
        <v>39.1</v>
      </c>
      <c r="H37" s="159">
        <v>34</v>
      </c>
      <c r="I37" s="15">
        <f t="shared" si="1"/>
        <v>34</v>
      </c>
    </row>
    <row r="38" spans="1:11" x14ac:dyDescent="0.25">
      <c r="A38" s="68" t="s">
        <v>77</v>
      </c>
      <c r="B38" s="68">
        <v>6</v>
      </c>
      <c r="C38" s="43"/>
      <c r="D38" s="43"/>
      <c r="E38" s="43" t="s">
        <v>978</v>
      </c>
      <c r="F38" s="348"/>
      <c r="G38" s="360">
        <f t="shared" si="0"/>
        <v>3.45</v>
      </c>
      <c r="H38" s="159">
        <v>0.5</v>
      </c>
      <c r="I38" s="15">
        <f>H38*B38</f>
        <v>3</v>
      </c>
    </row>
    <row r="39" spans="1:11" x14ac:dyDescent="0.25">
      <c r="A39" s="68" t="s">
        <v>13</v>
      </c>
      <c r="B39" s="68">
        <v>4</v>
      </c>
      <c r="C39" s="43"/>
      <c r="D39" s="43"/>
      <c r="E39" s="43" t="s">
        <v>2668</v>
      </c>
      <c r="F39" s="348"/>
      <c r="G39" s="360">
        <f t="shared" si="0"/>
        <v>32.200000000000003</v>
      </c>
      <c r="H39" s="159">
        <v>7</v>
      </c>
      <c r="I39" s="15">
        <f t="shared" si="1"/>
        <v>28</v>
      </c>
    </row>
    <row r="40" spans="1:11" x14ac:dyDescent="0.25">
      <c r="A40" s="68" t="s">
        <v>13</v>
      </c>
      <c r="B40" s="68">
        <v>1</v>
      </c>
      <c r="C40" s="43"/>
      <c r="D40" s="43"/>
      <c r="E40" s="43" t="s">
        <v>2669</v>
      </c>
      <c r="F40" s="348"/>
      <c r="G40" s="360">
        <f t="shared" si="0"/>
        <v>17.25</v>
      </c>
      <c r="H40" s="159">
        <v>15</v>
      </c>
      <c r="I40" s="15">
        <f t="shared" si="1"/>
        <v>15</v>
      </c>
    </row>
    <row r="41" spans="1:11" x14ac:dyDescent="0.25">
      <c r="A41" s="68" t="s">
        <v>13</v>
      </c>
      <c r="B41" s="68">
        <v>15</v>
      </c>
      <c r="C41" s="43"/>
      <c r="D41" s="43"/>
      <c r="E41" s="43" t="s">
        <v>2165</v>
      </c>
      <c r="F41" s="348"/>
      <c r="G41" s="360">
        <f t="shared" si="0"/>
        <v>3.0791249999999999</v>
      </c>
      <c r="H41" s="349">
        <v>0.17849999999999999</v>
      </c>
      <c r="I41" s="15">
        <f t="shared" si="1"/>
        <v>2.6774999999999998</v>
      </c>
    </row>
    <row r="42" spans="1:11" x14ac:dyDescent="0.25">
      <c r="A42" s="68" t="s">
        <v>13</v>
      </c>
      <c r="B42" s="68">
        <v>1</v>
      </c>
      <c r="C42" s="43"/>
      <c r="D42" s="43"/>
      <c r="E42" s="43" t="s">
        <v>2670</v>
      </c>
      <c r="F42" s="348"/>
      <c r="G42" s="360">
        <f t="shared" si="0"/>
        <v>3.7374999999999998</v>
      </c>
      <c r="H42" s="159">
        <v>3.25</v>
      </c>
      <c r="I42" s="15">
        <f t="shared" si="1"/>
        <v>3.25</v>
      </c>
    </row>
    <row r="43" spans="1:11" x14ac:dyDescent="0.25">
      <c r="A43" s="68" t="s">
        <v>13</v>
      </c>
      <c r="B43" s="68">
        <v>1</v>
      </c>
      <c r="C43" s="43"/>
      <c r="D43" s="43"/>
      <c r="E43" s="43" t="s">
        <v>1596</v>
      </c>
      <c r="F43" s="348"/>
      <c r="G43" s="360">
        <f t="shared" si="0"/>
        <v>8.0500000000000007</v>
      </c>
      <c r="H43" s="159">
        <v>7</v>
      </c>
      <c r="I43" s="15">
        <f t="shared" si="1"/>
        <v>7</v>
      </c>
    </row>
    <row r="44" spans="1:11" x14ac:dyDescent="0.25">
      <c r="A44" s="68" t="s">
        <v>13</v>
      </c>
      <c r="B44" s="338">
        <v>1</v>
      </c>
      <c r="C44" s="43"/>
      <c r="D44" s="43"/>
      <c r="E44" s="336" t="s">
        <v>2651</v>
      </c>
      <c r="F44" s="348" t="s">
        <v>380</v>
      </c>
      <c r="G44" s="360">
        <f t="shared" si="0"/>
        <v>241.46549999999999</v>
      </c>
      <c r="H44" s="349">
        <v>209.97</v>
      </c>
      <c r="I44" s="15">
        <f t="shared" si="1"/>
        <v>209.97</v>
      </c>
    </row>
    <row r="45" spans="1:11" x14ac:dyDescent="0.25">
      <c r="A45" s="68" t="s">
        <v>13</v>
      </c>
      <c r="B45" s="338">
        <v>5</v>
      </c>
      <c r="C45" s="43"/>
      <c r="D45" s="43"/>
      <c r="E45" s="336" t="s">
        <v>2652</v>
      </c>
      <c r="F45" s="348" t="s">
        <v>380</v>
      </c>
      <c r="G45" s="360">
        <f t="shared" si="0"/>
        <v>76.302499999999995</v>
      </c>
      <c r="H45" s="349">
        <v>13.27</v>
      </c>
      <c r="I45" s="15">
        <f t="shared" si="1"/>
        <v>66.349999999999994</v>
      </c>
    </row>
    <row r="46" spans="1:11" x14ac:dyDescent="0.25">
      <c r="A46" s="68" t="s">
        <v>13</v>
      </c>
      <c r="B46" s="338">
        <v>1</v>
      </c>
      <c r="C46" s="43"/>
      <c r="D46" s="43"/>
      <c r="E46" s="336" t="s">
        <v>743</v>
      </c>
      <c r="F46" s="43" t="s">
        <v>380</v>
      </c>
      <c r="G46" s="360">
        <f t="shared" si="0"/>
        <v>3.4155000000000002</v>
      </c>
      <c r="H46" s="346">
        <v>2.97</v>
      </c>
      <c r="I46" s="15">
        <f t="shared" si="1"/>
        <v>2.97</v>
      </c>
      <c r="J46" s="316"/>
      <c r="K46" s="315"/>
    </row>
    <row r="47" spans="1:11" x14ac:dyDescent="0.25">
      <c r="A47" s="68" t="s">
        <v>13</v>
      </c>
      <c r="B47" s="338">
        <v>1</v>
      </c>
      <c r="C47" s="43"/>
      <c r="D47" s="338"/>
      <c r="E47" s="336" t="s">
        <v>2647</v>
      </c>
      <c r="F47" s="43" t="s">
        <v>380</v>
      </c>
      <c r="G47" s="360">
        <f t="shared" si="0"/>
        <v>45.792999999999999</v>
      </c>
      <c r="H47" s="346">
        <v>39.82</v>
      </c>
      <c r="I47" s="15">
        <f t="shared" si="1"/>
        <v>39.82</v>
      </c>
    </row>
    <row r="48" spans="1:11" x14ac:dyDescent="0.25">
      <c r="A48" s="68" t="s">
        <v>13</v>
      </c>
      <c r="B48" s="338">
        <v>2</v>
      </c>
      <c r="C48" s="43"/>
      <c r="D48" s="43"/>
      <c r="E48" s="336" t="s">
        <v>2650</v>
      </c>
      <c r="F48" s="43"/>
      <c r="G48" s="360">
        <f t="shared" si="0"/>
        <v>3.0590000000000002</v>
      </c>
      <c r="H48" s="346">
        <v>1.33</v>
      </c>
      <c r="I48" s="15">
        <f t="shared" si="1"/>
        <v>2.66</v>
      </c>
    </row>
    <row r="49" spans="1:9" x14ac:dyDescent="0.25">
      <c r="A49" s="341" t="s">
        <v>77</v>
      </c>
      <c r="B49" s="338">
        <v>20</v>
      </c>
      <c r="C49" s="43"/>
      <c r="D49" s="43"/>
      <c r="E49" s="336" t="s">
        <v>2648</v>
      </c>
      <c r="F49" s="43"/>
      <c r="G49" s="360">
        <f t="shared" si="0"/>
        <v>48.942620000000005</v>
      </c>
      <c r="H49" s="346">
        <v>2.1279400000000002</v>
      </c>
      <c r="I49" s="15">
        <f t="shared" si="1"/>
        <v>42.558800000000005</v>
      </c>
    </row>
    <row r="50" spans="1:9" x14ac:dyDescent="0.25">
      <c r="A50" s="68" t="s">
        <v>77</v>
      </c>
      <c r="B50" s="338">
        <v>63</v>
      </c>
      <c r="C50" s="43"/>
      <c r="D50" s="43"/>
      <c r="E50" s="336" t="s">
        <v>2644</v>
      </c>
      <c r="F50" s="43" t="s">
        <v>2672</v>
      </c>
      <c r="G50" s="360">
        <f t="shared" si="0"/>
        <v>115.11290699999999</v>
      </c>
      <c r="H50" s="346">
        <v>1.5888599999999999</v>
      </c>
      <c r="I50" s="15">
        <f t="shared" si="1"/>
        <v>100.09818</v>
      </c>
    </row>
    <row r="51" spans="1:9" x14ac:dyDescent="0.25">
      <c r="A51" s="68" t="s">
        <v>13</v>
      </c>
      <c r="B51" s="68">
        <v>1</v>
      </c>
      <c r="C51" s="43"/>
      <c r="D51" s="338"/>
      <c r="E51" s="336" t="s">
        <v>2653</v>
      </c>
      <c r="F51" s="166" t="s">
        <v>1927</v>
      </c>
      <c r="G51" s="360">
        <f t="shared" si="0"/>
        <v>132.6985</v>
      </c>
      <c r="H51" s="346">
        <v>115.39</v>
      </c>
      <c r="I51" s="15">
        <f>H51*B51</f>
        <v>115.39</v>
      </c>
    </row>
    <row r="52" spans="1:9" x14ac:dyDescent="0.25">
      <c r="A52" s="68" t="s">
        <v>13</v>
      </c>
      <c r="B52" s="68">
        <v>1</v>
      </c>
      <c r="C52" s="43"/>
      <c r="D52" s="336"/>
      <c r="E52" s="336" t="s">
        <v>2640</v>
      </c>
      <c r="F52" s="166" t="s">
        <v>1927</v>
      </c>
      <c r="G52" s="360">
        <f t="shared" si="0"/>
        <v>99.704999999999998</v>
      </c>
      <c r="H52" s="346">
        <v>86.7</v>
      </c>
      <c r="I52" s="15">
        <f t="shared" si="1"/>
        <v>86.7</v>
      </c>
    </row>
    <row r="53" spans="1:9" x14ac:dyDescent="0.25">
      <c r="A53" s="340" t="s">
        <v>13</v>
      </c>
      <c r="B53" s="338">
        <v>1</v>
      </c>
      <c r="C53" s="43" t="s">
        <v>154</v>
      </c>
      <c r="D53" s="43"/>
      <c r="E53" s="336" t="s">
        <v>2622</v>
      </c>
      <c r="F53" s="166" t="s">
        <v>1927</v>
      </c>
      <c r="G53" s="360">
        <f t="shared" si="0"/>
        <v>24.334</v>
      </c>
      <c r="H53" s="346">
        <v>21.16</v>
      </c>
      <c r="I53" s="15">
        <f t="shared" si="1"/>
        <v>21.16</v>
      </c>
    </row>
    <row r="54" spans="1:9" x14ac:dyDescent="0.25">
      <c r="A54" s="68" t="s">
        <v>13</v>
      </c>
      <c r="B54" s="68">
        <v>8</v>
      </c>
      <c r="C54" s="43"/>
      <c r="D54" s="336"/>
      <c r="E54" s="336" t="s">
        <v>313</v>
      </c>
      <c r="F54" s="166" t="s">
        <v>1927</v>
      </c>
      <c r="G54" s="360">
        <f>I54+I54*$I$57</f>
        <v>6.4399999999999995</v>
      </c>
      <c r="H54" s="15">
        <v>0.7</v>
      </c>
      <c r="I54" s="15">
        <f t="shared" si="1"/>
        <v>5.6</v>
      </c>
    </row>
    <row r="55" spans="1:9" x14ac:dyDescent="0.25">
      <c r="A55" s="43"/>
      <c r="B55" s="43"/>
      <c r="C55" s="43"/>
      <c r="D55" s="43"/>
      <c r="E55" s="43"/>
      <c r="F55" s="43"/>
      <c r="G55" s="64"/>
    </row>
    <row r="56" spans="1:9" x14ac:dyDescent="0.25">
      <c r="A56" s="43"/>
      <c r="B56" s="43"/>
      <c r="C56" s="43"/>
      <c r="D56" s="43"/>
      <c r="E56" s="43"/>
      <c r="F56" s="43"/>
      <c r="G56" s="361">
        <f>SUM(G14:G55)</f>
        <v>1987.7065519999999</v>
      </c>
      <c r="I56" s="15">
        <f>SUM(I14:I55)</f>
        <v>1728.44048</v>
      </c>
    </row>
    <row r="57" spans="1:9" x14ac:dyDescent="0.25">
      <c r="A57" s="43"/>
      <c r="B57" s="43"/>
      <c r="C57" s="43"/>
      <c r="D57" s="43"/>
      <c r="E57" s="43"/>
      <c r="F57" s="43"/>
      <c r="G57" s="64"/>
      <c r="I57" s="351">
        <v>0.15</v>
      </c>
    </row>
    <row r="58" spans="1:9" x14ac:dyDescent="0.25">
      <c r="A58" s="68"/>
      <c r="B58" s="68"/>
      <c r="C58" s="43"/>
      <c r="D58" s="336"/>
      <c r="E58" s="336"/>
      <c r="F58" s="337"/>
      <c r="G58" s="358"/>
      <c r="I58" s="346"/>
    </row>
    <row r="59" spans="1:9" x14ac:dyDescent="0.25">
      <c r="A59" s="318" t="s">
        <v>2656</v>
      </c>
      <c r="B59" s="319"/>
      <c r="C59" s="319"/>
      <c r="D59" s="319"/>
      <c r="E59" s="319"/>
      <c r="F59" s="333" t="s">
        <v>98</v>
      </c>
      <c r="G59" s="359"/>
      <c r="I59" s="346"/>
    </row>
    <row r="60" spans="1:9" x14ac:dyDescent="0.25">
      <c r="A60" s="318"/>
      <c r="B60" s="319"/>
      <c r="C60" s="319"/>
      <c r="D60" s="319"/>
      <c r="E60" s="319"/>
      <c r="F60" s="334"/>
      <c r="G60" s="359"/>
      <c r="I60" s="346"/>
    </row>
    <row r="61" spans="1:9" x14ac:dyDescent="0.25">
      <c r="A61" s="318" t="s">
        <v>2657</v>
      </c>
      <c r="B61" s="319"/>
      <c r="C61" s="319"/>
      <c r="D61" s="319"/>
      <c r="E61" s="319"/>
      <c r="F61" s="332"/>
      <c r="G61" s="64"/>
      <c r="I61" s="346"/>
    </row>
    <row r="62" spans="1:9" x14ac:dyDescent="0.25">
      <c r="A62" s="320"/>
      <c r="B62" s="321"/>
      <c r="C62" s="321"/>
      <c r="D62" s="321"/>
      <c r="E62" s="321"/>
      <c r="F62" s="333" t="s">
        <v>100</v>
      </c>
      <c r="G62" s="359"/>
      <c r="H62" s="346"/>
      <c r="I62" s="346"/>
    </row>
    <row r="63" spans="1:9" x14ac:dyDescent="0.25">
      <c r="A63" s="318" t="s">
        <v>2658</v>
      </c>
      <c r="B63" s="319"/>
      <c r="C63" s="319"/>
      <c r="D63" s="319"/>
      <c r="E63" s="319"/>
      <c r="F63" s="335"/>
      <c r="G63" s="64"/>
      <c r="H63" s="346"/>
      <c r="I63" s="346"/>
    </row>
    <row r="64" spans="1:9" x14ac:dyDescent="0.25">
      <c r="A64" s="322"/>
      <c r="B64" s="323"/>
      <c r="C64" s="323"/>
      <c r="D64" s="323"/>
      <c r="E64" s="323"/>
      <c r="F64" s="332"/>
      <c r="G64" s="64"/>
      <c r="H64" s="346"/>
      <c r="I64" s="346"/>
    </row>
    <row r="65" spans="6:9" x14ac:dyDescent="0.25">
      <c r="H65" s="346"/>
      <c r="I65" s="346"/>
    </row>
    <row r="66" spans="6:9" x14ac:dyDescent="0.25">
      <c r="H66" s="346"/>
      <c r="I66" s="346"/>
    </row>
    <row r="67" spans="6:9" x14ac:dyDescent="0.25">
      <c r="F67" s="15"/>
      <c r="G67" s="15"/>
      <c r="H67" s="346"/>
      <c r="I67" s="346"/>
    </row>
    <row r="68" spans="6:9" x14ac:dyDescent="0.25">
      <c r="F68" s="61"/>
      <c r="G68" s="61"/>
      <c r="H68" s="346"/>
      <c r="I68" s="346"/>
    </row>
    <row r="69" spans="6:9" x14ac:dyDescent="0.25">
      <c r="F69" s="61"/>
      <c r="G69" s="61"/>
      <c r="H69" s="346"/>
    </row>
    <row r="70" spans="6:9" x14ac:dyDescent="0.25">
      <c r="H70" s="346"/>
    </row>
    <row r="71" spans="6:9" x14ac:dyDescent="0.25">
      <c r="F71" s="61">
        <f>SUM(F67:F70)</f>
        <v>0</v>
      </c>
      <c r="G71" s="61"/>
      <c r="H71" s="346"/>
    </row>
    <row r="72" spans="6:9" x14ac:dyDescent="0.25">
      <c r="H72" s="346"/>
    </row>
  </sheetData>
  <mergeCells count="8">
    <mergeCell ref="A10:E10"/>
    <mergeCell ref="A11:E11"/>
    <mergeCell ref="A2:E2"/>
    <mergeCell ref="A3:E3"/>
    <mergeCell ref="A4:E4"/>
    <mergeCell ref="A5:E5"/>
    <mergeCell ref="A8:E8"/>
    <mergeCell ref="A9:E9"/>
  </mergeCells>
  <pageMargins left="0.31496062992125984" right="0.31496062992125984" top="0.35433070866141736" bottom="0.15748031496062992" header="0.31496062992125984" footer="0.31496062992125984"/>
  <pageSetup paperSize="9" scale="77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6DBC3C-89EC-4542-9C1F-BC5828B956DC}">
  <sheetPr>
    <pageSetUpPr fitToPage="1"/>
  </sheetPr>
  <dimension ref="A1:I58"/>
  <sheetViews>
    <sheetView zoomScale="110" zoomScaleNormal="110" workbookViewId="0">
      <selection activeCell="H43" sqref="H43"/>
    </sheetView>
  </sheetViews>
  <sheetFormatPr defaultRowHeight="15" x14ac:dyDescent="0.25"/>
  <cols>
    <col min="1" max="1" width="5.5703125" customWidth="1"/>
    <col min="2" max="2" width="6.85546875" customWidth="1"/>
    <col min="3" max="3" width="6.7109375" customWidth="1"/>
    <col min="4" max="4" width="5.7109375" customWidth="1"/>
    <col min="5" max="5" width="41.28515625" customWidth="1"/>
    <col min="6" max="6" width="41" customWidth="1"/>
    <col min="7" max="7" width="13.28515625" customWidth="1"/>
    <col min="8" max="8" width="9.140625" style="15"/>
    <col min="9" max="9" width="11" style="15" bestFit="1" customWidth="1"/>
  </cols>
  <sheetData>
    <row r="1" spans="1:9" x14ac:dyDescent="0.25">
      <c r="A1" s="25"/>
      <c r="B1" s="25"/>
      <c r="C1" s="25"/>
      <c r="D1" s="25"/>
      <c r="E1" s="25"/>
    </row>
    <row r="2" spans="1:9" x14ac:dyDescent="0.25">
      <c r="A2" s="368" t="s">
        <v>59</v>
      </c>
      <c r="B2" s="369"/>
      <c r="C2" s="369"/>
      <c r="D2" s="369"/>
      <c r="E2" s="370"/>
      <c r="F2" s="27" t="s">
        <v>60</v>
      </c>
      <c r="G2" s="352"/>
    </row>
    <row r="3" spans="1:9" x14ac:dyDescent="0.25">
      <c r="A3" s="371" t="s">
        <v>61</v>
      </c>
      <c r="B3" s="372"/>
      <c r="C3" s="372"/>
      <c r="D3" s="372"/>
      <c r="E3" s="373"/>
      <c r="F3" s="28" t="s">
        <v>2617</v>
      </c>
      <c r="G3" s="353"/>
    </row>
    <row r="4" spans="1:9" x14ac:dyDescent="0.25">
      <c r="A4" s="371" t="s">
        <v>63</v>
      </c>
      <c r="B4" s="372"/>
      <c r="C4" s="372"/>
      <c r="D4" s="372"/>
      <c r="E4" s="373"/>
      <c r="F4" s="29"/>
      <c r="G4" s="29"/>
    </row>
    <row r="5" spans="1:9" x14ac:dyDescent="0.25">
      <c r="A5" s="371" t="s">
        <v>64</v>
      </c>
      <c r="B5" s="372"/>
      <c r="C5" s="372"/>
      <c r="D5" s="372"/>
      <c r="E5" s="373"/>
      <c r="F5" s="30" t="s">
        <v>65</v>
      </c>
      <c r="G5" s="32"/>
    </row>
    <row r="6" spans="1:9" x14ac:dyDescent="0.25">
      <c r="A6" s="312"/>
      <c r="B6" s="312"/>
      <c r="C6" s="312"/>
      <c r="D6" s="312"/>
      <c r="E6" s="312"/>
      <c r="F6" s="32"/>
      <c r="G6" s="32"/>
    </row>
    <row r="7" spans="1:9" x14ac:dyDescent="0.25">
      <c r="A7" s="32" t="s">
        <v>66</v>
      </c>
      <c r="B7" s="25"/>
      <c r="C7" s="25"/>
      <c r="D7" s="25"/>
      <c r="E7" s="25"/>
      <c r="F7" s="33" t="s">
        <v>23</v>
      </c>
      <c r="G7" s="33"/>
    </row>
    <row r="8" spans="1:9" x14ac:dyDescent="0.25">
      <c r="A8" s="374"/>
      <c r="B8" s="375"/>
      <c r="C8" s="375"/>
      <c r="D8" s="375"/>
      <c r="E8" s="376"/>
      <c r="F8" s="34"/>
      <c r="G8" s="39"/>
    </row>
    <row r="9" spans="1:9" x14ac:dyDescent="0.25">
      <c r="A9" s="377" t="s">
        <v>2614</v>
      </c>
      <c r="B9" s="378"/>
      <c r="C9" s="378"/>
      <c r="D9" s="378"/>
      <c r="E9" s="379"/>
      <c r="F9" s="35" t="s">
        <v>2616</v>
      </c>
      <c r="G9" s="39"/>
    </row>
    <row r="10" spans="1:9" x14ac:dyDescent="0.25">
      <c r="A10" s="362" t="s">
        <v>2615</v>
      </c>
      <c r="B10" s="363"/>
      <c r="C10" s="363"/>
      <c r="D10" s="363"/>
      <c r="E10" s="364"/>
      <c r="F10" s="35" t="s">
        <v>1771</v>
      </c>
      <c r="G10" s="39"/>
    </row>
    <row r="11" spans="1:9" x14ac:dyDescent="0.25">
      <c r="A11" s="365" t="s">
        <v>1771</v>
      </c>
      <c r="B11" s="409"/>
      <c r="C11" s="409"/>
      <c r="D11" s="409"/>
      <c r="E11" s="410"/>
      <c r="F11" s="36"/>
      <c r="G11" s="39"/>
    </row>
    <row r="12" spans="1:9" x14ac:dyDescent="0.25">
      <c r="A12" s="37"/>
      <c r="B12" s="38"/>
      <c r="C12" s="38"/>
      <c r="D12" s="38"/>
      <c r="E12" s="38"/>
      <c r="F12" s="39"/>
      <c r="G12" s="39"/>
    </row>
    <row r="13" spans="1:9" x14ac:dyDescent="0.25">
      <c r="A13" s="40" t="s">
        <v>8</v>
      </c>
      <c r="B13" s="40" t="s">
        <v>9</v>
      </c>
      <c r="C13" s="40" t="s">
        <v>70</v>
      </c>
      <c r="D13" s="40" t="s">
        <v>11</v>
      </c>
      <c r="E13" s="38" t="s">
        <v>12</v>
      </c>
      <c r="F13" s="41" t="s">
        <v>19</v>
      </c>
      <c r="G13" s="41"/>
    </row>
    <row r="14" spans="1:9" s="44" customFormat="1" x14ac:dyDescent="0.25">
      <c r="A14" s="43" t="s">
        <v>77</v>
      </c>
      <c r="B14" s="336">
        <v>3</v>
      </c>
      <c r="C14" s="43"/>
      <c r="D14" s="43"/>
      <c r="E14" s="336" t="s">
        <v>2626</v>
      </c>
      <c r="F14" s="43" t="s">
        <v>2676</v>
      </c>
      <c r="G14" s="356">
        <f t="shared" ref="G14:G40" si="0">I14+I14*$H$43</f>
        <v>3.4842930000000001</v>
      </c>
      <c r="H14" s="346">
        <v>1.0099400000000001</v>
      </c>
      <c r="I14" s="15">
        <f t="shared" ref="I14:I41" si="1">H14*B14</f>
        <v>3.02982</v>
      </c>
    </row>
    <row r="15" spans="1:9" s="44" customFormat="1" x14ac:dyDescent="0.25">
      <c r="A15" s="43" t="s">
        <v>77</v>
      </c>
      <c r="B15" s="336">
        <v>8</v>
      </c>
      <c r="C15" s="43"/>
      <c r="D15" s="43"/>
      <c r="E15" s="336" t="s">
        <v>2628</v>
      </c>
      <c r="F15" s="43" t="s">
        <v>2676</v>
      </c>
      <c r="G15" s="356">
        <f t="shared" si="0"/>
        <v>6.5722959999999997</v>
      </c>
      <c r="H15" s="346">
        <v>0.71438000000000001</v>
      </c>
      <c r="I15" s="15">
        <f t="shared" si="1"/>
        <v>5.7150400000000001</v>
      </c>
    </row>
    <row r="16" spans="1:9" s="44" customFormat="1" x14ac:dyDescent="0.25">
      <c r="A16" s="43" t="s">
        <v>13</v>
      </c>
      <c r="B16" s="336">
        <v>100</v>
      </c>
      <c r="C16" s="43"/>
      <c r="D16" s="43"/>
      <c r="E16" s="336" t="s">
        <v>2630</v>
      </c>
      <c r="F16" s="43" t="s">
        <v>380</v>
      </c>
      <c r="G16" s="356">
        <f t="shared" si="0"/>
        <v>3.8639999999999999</v>
      </c>
      <c r="H16" s="346">
        <v>3.3599999999999998E-2</v>
      </c>
      <c r="I16" s="15">
        <f t="shared" si="1"/>
        <v>3.36</v>
      </c>
    </row>
    <row r="17" spans="1:9" s="44" customFormat="1" x14ac:dyDescent="0.25">
      <c r="A17" s="43" t="s">
        <v>13</v>
      </c>
      <c r="B17" s="336">
        <v>50</v>
      </c>
      <c r="C17" s="43"/>
      <c r="D17" s="43"/>
      <c r="E17" s="336" t="s">
        <v>2631</v>
      </c>
      <c r="F17" s="43" t="s">
        <v>380</v>
      </c>
      <c r="G17" s="356">
        <f t="shared" si="0"/>
        <v>6.2675000000000001</v>
      </c>
      <c r="H17" s="346">
        <v>0.109</v>
      </c>
      <c r="I17" s="15">
        <f t="shared" si="1"/>
        <v>5.45</v>
      </c>
    </row>
    <row r="18" spans="1:9" s="44" customFormat="1" x14ac:dyDescent="0.25">
      <c r="A18" s="43" t="s">
        <v>13</v>
      </c>
      <c r="B18" s="336">
        <v>2</v>
      </c>
      <c r="C18" s="43"/>
      <c r="D18" s="43"/>
      <c r="E18" s="336" t="s">
        <v>506</v>
      </c>
      <c r="F18" s="43" t="s">
        <v>380</v>
      </c>
      <c r="G18" s="356">
        <f t="shared" si="0"/>
        <v>184</v>
      </c>
      <c r="H18" s="346">
        <v>80</v>
      </c>
      <c r="I18" s="15">
        <f t="shared" si="1"/>
        <v>160</v>
      </c>
    </row>
    <row r="19" spans="1:9" s="44" customFormat="1" x14ac:dyDescent="0.25">
      <c r="A19" s="43" t="s">
        <v>13</v>
      </c>
      <c r="B19" s="336">
        <v>4</v>
      </c>
      <c r="C19" s="43"/>
      <c r="D19" s="43"/>
      <c r="E19" s="336" t="s">
        <v>2624</v>
      </c>
      <c r="F19" s="43" t="s">
        <v>380</v>
      </c>
      <c r="G19" s="356">
        <f t="shared" si="0"/>
        <v>429.18</v>
      </c>
      <c r="H19" s="346">
        <v>93.3</v>
      </c>
      <c r="I19" s="15">
        <f t="shared" si="1"/>
        <v>373.2</v>
      </c>
    </row>
    <row r="20" spans="1:9" s="44" customFormat="1" x14ac:dyDescent="0.25">
      <c r="A20" s="46" t="s">
        <v>13</v>
      </c>
      <c r="B20" s="336">
        <v>1</v>
      </c>
      <c r="C20" s="46"/>
      <c r="D20" s="10"/>
      <c r="E20" s="336" t="s">
        <v>508</v>
      </c>
      <c r="F20" s="10" t="s">
        <v>380</v>
      </c>
      <c r="G20" s="356">
        <f t="shared" si="0"/>
        <v>55.958999999999996</v>
      </c>
      <c r="H20" s="346">
        <v>48.66</v>
      </c>
      <c r="I20" s="15">
        <f t="shared" si="1"/>
        <v>48.66</v>
      </c>
    </row>
    <row r="21" spans="1:9" x14ac:dyDescent="0.25">
      <c r="A21" s="46" t="s">
        <v>13</v>
      </c>
      <c r="B21" s="336">
        <v>1</v>
      </c>
      <c r="C21" s="219"/>
      <c r="D21" s="43"/>
      <c r="E21" s="336" t="s">
        <v>2625</v>
      </c>
      <c r="F21" s="43" t="s">
        <v>380</v>
      </c>
      <c r="G21" s="356">
        <f t="shared" si="0"/>
        <v>72.426999999999992</v>
      </c>
      <c r="H21" s="346">
        <v>62.98</v>
      </c>
      <c r="I21" s="15">
        <f t="shared" si="1"/>
        <v>62.98</v>
      </c>
    </row>
    <row r="22" spans="1:9" x14ac:dyDescent="0.25">
      <c r="A22" s="46" t="s">
        <v>13</v>
      </c>
      <c r="B22" s="336">
        <v>8</v>
      </c>
      <c r="C22" s="46"/>
      <c r="D22" s="10"/>
      <c r="E22" s="336" t="s">
        <v>596</v>
      </c>
      <c r="F22" s="43" t="s">
        <v>380</v>
      </c>
      <c r="G22" s="356">
        <f t="shared" si="0"/>
        <v>75.347999999999999</v>
      </c>
      <c r="H22" s="346">
        <v>8.19</v>
      </c>
      <c r="I22" s="15">
        <f t="shared" si="1"/>
        <v>65.52</v>
      </c>
    </row>
    <row r="23" spans="1:9" s="44" customFormat="1" x14ac:dyDescent="0.25">
      <c r="A23" s="46" t="s">
        <v>13</v>
      </c>
      <c r="B23" s="336">
        <v>5</v>
      </c>
      <c r="C23" s="46"/>
      <c r="D23" s="10"/>
      <c r="E23" s="336" t="s">
        <v>2632</v>
      </c>
      <c r="F23" s="43" t="s">
        <v>380</v>
      </c>
      <c r="G23" s="356">
        <f t="shared" si="0"/>
        <v>47.092499999999994</v>
      </c>
      <c r="H23" s="346">
        <v>8.19</v>
      </c>
      <c r="I23" s="15">
        <f t="shared" si="1"/>
        <v>40.949999999999996</v>
      </c>
    </row>
    <row r="24" spans="1:9" s="44" customFormat="1" x14ac:dyDescent="0.25">
      <c r="A24" s="219" t="s">
        <v>13</v>
      </c>
      <c r="B24" s="10">
        <v>3</v>
      </c>
      <c r="C24" s="10" t="s">
        <v>503</v>
      </c>
      <c r="D24" s="10"/>
      <c r="E24" s="10" t="s">
        <v>504</v>
      </c>
      <c r="F24" s="43" t="s">
        <v>380</v>
      </c>
      <c r="G24" s="356">
        <f t="shared" si="0"/>
        <v>128.685</v>
      </c>
      <c r="H24" s="15">
        <v>37.299999999999997</v>
      </c>
      <c r="I24" s="350">
        <f t="shared" si="1"/>
        <v>111.89999999999999</v>
      </c>
    </row>
    <row r="25" spans="1:9" s="44" customFormat="1" x14ac:dyDescent="0.25">
      <c r="A25" s="46" t="s">
        <v>13</v>
      </c>
      <c r="B25" s="336">
        <v>3</v>
      </c>
      <c r="C25" s="10"/>
      <c r="D25" s="43"/>
      <c r="E25" s="336" t="s">
        <v>502</v>
      </c>
      <c r="F25" s="43" t="s">
        <v>380</v>
      </c>
      <c r="G25" s="356">
        <f t="shared" si="0"/>
        <v>133.17000000000002</v>
      </c>
      <c r="H25" s="346">
        <v>38.6</v>
      </c>
      <c r="I25" s="15">
        <f t="shared" si="1"/>
        <v>115.80000000000001</v>
      </c>
    </row>
    <row r="26" spans="1:9" x14ac:dyDescent="0.25">
      <c r="A26" s="46" t="s">
        <v>13</v>
      </c>
      <c r="B26" s="336">
        <v>5</v>
      </c>
      <c r="C26" s="46"/>
      <c r="D26" s="10"/>
      <c r="E26" s="336" t="s">
        <v>539</v>
      </c>
      <c r="F26" s="43" t="s">
        <v>380</v>
      </c>
      <c r="G26" s="356">
        <f t="shared" si="0"/>
        <v>212.75</v>
      </c>
      <c r="H26" s="346">
        <v>37</v>
      </c>
      <c r="I26" s="15">
        <f t="shared" si="1"/>
        <v>185</v>
      </c>
    </row>
    <row r="27" spans="1:9" s="44" customFormat="1" x14ac:dyDescent="0.25">
      <c r="A27" s="46" t="s">
        <v>13</v>
      </c>
      <c r="B27" s="336">
        <v>1</v>
      </c>
      <c r="C27" s="46"/>
      <c r="D27" s="10"/>
      <c r="E27" s="336" t="s">
        <v>2683</v>
      </c>
      <c r="F27" s="43" t="s">
        <v>380</v>
      </c>
      <c r="G27" s="356">
        <f t="shared" si="0"/>
        <v>23</v>
      </c>
      <c r="H27" s="346">
        <v>20</v>
      </c>
      <c r="I27" s="15">
        <f t="shared" si="1"/>
        <v>20</v>
      </c>
    </row>
    <row r="28" spans="1:9" s="44" customFormat="1" x14ac:dyDescent="0.25">
      <c r="A28" s="43" t="s">
        <v>13</v>
      </c>
      <c r="B28" s="336">
        <v>3</v>
      </c>
      <c r="C28" s="43"/>
      <c r="D28" s="43"/>
      <c r="E28" s="336" t="s">
        <v>2629</v>
      </c>
      <c r="F28" s="43" t="s">
        <v>380</v>
      </c>
      <c r="G28" s="356">
        <f t="shared" si="0"/>
        <v>26.5305</v>
      </c>
      <c r="H28" s="346">
        <v>7.69</v>
      </c>
      <c r="I28" s="15">
        <f t="shared" si="1"/>
        <v>23.07</v>
      </c>
    </row>
    <row r="29" spans="1:9" s="44" customFormat="1" x14ac:dyDescent="0.25">
      <c r="A29" s="260" t="s">
        <v>13</v>
      </c>
      <c r="B29" s="336">
        <v>1</v>
      </c>
      <c r="C29" s="219" t="s">
        <v>2674</v>
      </c>
      <c r="D29" s="43"/>
      <c r="E29" s="336" t="s">
        <v>2623</v>
      </c>
      <c r="F29" s="43" t="s">
        <v>380</v>
      </c>
      <c r="G29" s="356">
        <f t="shared" si="0"/>
        <v>18.992364999999999</v>
      </c>
      <c r="H29" s="346">
        <v>16.5151</v>
      </c>
      <c r="I29" s="15">
        <f t="shared" si="1"/>
        <v>16.5151</v>
      </c>
    </row>
    <row r="30" spans="1:9" s="44" customFormat="1" x14ac:dyDescent="0.25">
      <c r="A30" s="347" t="s">
        <v>13</v>
      </c>
      <c r="B30" s="10">
        <v>1</v>
      </c>
      <c r="C30" s="10" t="s">
        <v>2682</v>
      </c>
      <c r="D30" s="10"/>
      <c r="E30" s="10" t="s">
        <v>2681</v>
      </c>
      <c r="F30" s="43" t="s">
        <v>380</v>
      </c>
      <c r="G30" s="356">
        <f t="shared" si="0"/>
        <v>23</v>
      </c>
      <c r="H30" s="15">
        <v>20</v>
      </c>
      <c r="I30" s="15">
        <f t="shared" si="1"/>
        <v>20</v>
      </c>
    </row>
    <row r="31" spans="1:9" s="44" customFormat="1" x14ac:dyDescent="0.25">
      <c r="A31" s="340" t="s">
        <v>77</v>
      </c>
      <c r="B31" s="338">
        <f>580+250+85</f>
        <v>915</v>
      </c>
      <c r="C31" s="43"/>
      <c r="D31" s="43"/>
      <c r="E31" s="336" t="s">
        <v>841</v>
      </c>
      <c r="F31" s="43"/>
      <c r="G31" s="356">
        <f t="shared" si="0"/>
        <v>126.27</v>
      </c>
      <c r="H31" s="74">
        <v>0.12</v>
      </c>
      <c r="I31" s="15">
        <f t="shared" si="1"/>
        <v>109.8</v>
      </c>
    </row>
    <row r="32" spans="1:9" s="44" customFormat="1" x14ac:dyDescent="0.25">
      <c r="A32" s="340" t="s">
        <v>77</v>
      </c>
      <c r="B32" s="338">
        <f>170+270</f>
        <v>440</v>
      </c>
      <c r="C32" s="43"/>
      <c r="D32" s="43"/>
      <c r="E32" s="336" t="s">
        <v>323</v>
      </c>
      <c r="F32" s="10"/>
      <c r="G32" s="356">
        <f t="shared" si="0"/>
        <v>96.139999999999986</v>
      </c>
      <c r="H32" s="74">
        <v>0.19</v>
      </c>
      <c r="I32" s="15">
        <f t="shared" si="1"/>
        <v>83.6</v>
      </c>
    </row>
    <row r="33" spans="1:9" x14ac:dyDescent="0.25">
      <c r="A33" s="340" t="s">
        <v>77</v>
      </c>
      <c r="B33" s="338">
        <v>225</v>
      </c>
      <c r="C33" s="43"/>
      <c r="D33" s="43"/>
      <c r="E33" s="336" t="s">
        <v>311</v>
      </c>
      <c r="F33" s="10"/>
      <c r="G33" s="356">
        <f t="shared" si="0"/>
        <v>90.5625</v>
      </c>
      <c r="H33" s="74">
        <v>0.35</v>
      </c>
      <c r="I33" s="15">
        <f t="shared" si="1"/>
        <v>78.75</v>
      </c>
    </row>
    <row r="34" spans="1:9" x14ac:dyDescent="0.25">
      <c r="A34" s="340" t="s">
        <v>77</v>
      </c>
      <c r="B34" s="338">
        <v>15</v>
      </c>
      <c r="C34" s="43"/>
      <c r="D34" s="43"/>
      <c r="E34" s="336" t="s">
        <v>310</v>
      </c>
      <c r="F34" s="10"/>
      <c r="G34" s="356">
        <f t="shared" si="0"/>
        <v>9.4875000000000007</v>
      </c>
      <c r="H34" s="346">
        <v>0.55000000000000004</v>
      </c>
      <c r="I34" s="15">
        <f t="shared" si="1"/>
        <v>8.25</v>
      </c>
    </row>
    <row r="35" spans="1:9" x14ac:dyDescent="0.25">
      <c r="A35" s="68" t="s">
        <v>77</v>
      </c>
      <c r="B35" s="338">
        <v>20</v>
      </c>
      <c r="C35" s="43"/>
      <c r="D35" s="43"/>
      <c r="E35" s="336" t="s">
        <v>2627</v>
      </c>
      <c r="F35" s="336" t="s">
        <v>2675</v>
      </c>
      <c r="G35" s="356">
        <f t="shared" si="0"/>
        <v>28.088979999999999</v>
      </c>
      <c r="H35" s="346">
        <v>1.22126</v>
      </c>
      <c r="I35" s="15">
        <f t="shared" si="1"/>
        <v>24.4252</v>
      </c>
    </row>
    <row r="36" spans="1:9" x14ac:dyDescent="0.25">
      <c r="A36" s="338" t="s">
        <v>13</v>
      </c>
      <c r="B36" s="338">
        <v>1</v>
      </c>
      <c r="C36" s="219" t="s">
        <v>2673</v>
      </c>
      <c r="D36" s="43"/>
      <c r="E36" s="336" t="s">
        <v>2622</v>
      </c>
      <c r="F36" s="336" t="s">
        <v>2675</v>
      </c>
      <c r="G36" s="356">
        <f t="shared" si="0"/>
        <v>24.334</v>
      </c>
      <c r="H36" s="346">
        <v>21.16</v>
      </c>
      <c r="I36" s="15">
        <f t="shared" si="1"/>
        <v>21.16</v>
      </c>
    </row>
    <row r="37" spans="1:9" x14ac:dyDescent="0.25">
      <c r="A37" s="68" t="s">
        <v>13</v>
      </c>
      <c r="B37" s="68">
        <v>1</v>
      </c>
      <c r="C37" s="336"/>
      <c r="D37" s="43"/>
      <c r="E37" s="336" t="s">
        <v>2642</v>
      </c>
      <c r="F37" s="336" t="s">
        <v>2675</v>
      </c>
      <c r="G37" s="356">
        <f t="shared" si="0"/>
        <v>51.427999999999997</v>
      </c>
      <c r="H37" s="346">
        <v>44.72</v>
      </c>
      <c r="I37" s="15">
        <f t="shared" si="1"/>
        <v>44.72</v>
      </c>
    </row>
    <row r="38" spans="1:9" x14ac:dyDescent="0.25">
      <c r="A38" s="68" t="s">
        <v>13</v>
      </c>
      <c r="B38" s="68">
        <v>2</v>
      </c>
      <c r="C38" s="336"/>
      <c r="D38" s="43"/>
      <c r="E38" s="336" t="s">
        <v>2267</v>
      </c>
      <c r="F38" s="336" t="s">
        <v>2675</v>
      </c>
      <c r="G38" s="356">
        <f t="shared" si="0"/>
        <v>18.399999999999999</v>
      </c>
      <c r="H38" s="346">
        <v>8</v>
      </c>
      <c r="I38" s="15">
        <f t="shared" si="1"/>
        <v>16</v>
      </c>
    </row>
    <row r="39" spans="1:9" x14ac:dyDescent="0.25">
      <c r="A39" s="68" t="s">
        <v>13</v>
      </c>
      <c r="B39" s="68">
        <v>1</v>
      </c>
      <c r="C39" s="336" t="s">
        <v>316</v>
      </c>
      <c r="D39" s="43" t="s">
        <v>317</v>
      </c>
      <c r="E39" s="336" t="s">
        <v>2678</v>
      </c>
      <c r="F39" s="336" t="s">
        <v>2675</v>
      </c>
      <c r="G39" s="356">
        <f t="shared" si="0"/>
        <v>9.1999999999999993</v>
      </c>
      <c r="H39" s="346">
        <v>8</v>
      </c>
      <c r="I39" s="15">
        <f t="shared" si="1"/>
        <v>8</v>
      </c>
    </row>
    <row r="40" spans="1:9" x14ac:dyDescent="0.25">
      <c r="A40" s="68" t="s">
        <v>77</v>
      </c>
      <c r="B40" s="68">
        <v>1</v>
      </c>
      <c r="C40" s="336"/>
      <c r="D40" s="43"/>
      <c r="E40" s="336" t="s">
        <v>2679</v>
      </c>
      <c r="F40" s="336" t="s">
        <v>2675</v>
      </c>
      <c r="G40" s="356">
        <f t="shared" si="0"/>
        <v>8.0500000000000007</v>
      </c>
      <c r="H40" s="346">
        <v>7</v>
      </c>
      <c r="I40" s="15">
        <f t="shared" si="1"/>
        <v>7</v>
      </c>
    </row>
    <row r="41" spans="1:9" x14ac:dyDescent="0.25">
      <c r="A41" s="68" t="s">
        <v>77</v>
      </c>
      <c r="B41" s="68">
        <v>1</v>
      </c>
      <c r="C41" s="336"/>
      <c r="D41" s="43"/>
      <c r="E41" s="336" t="s">
        <v>2680</v>
      </c>
      <c r="F41" s="336" t="s">
        <v>2675</v>
      </c>
      <c r="G41" s="356">
        <f>I41+I41*$H$43</f>
        <v>4.5999999999999996</v>
      </c>
      <c r="H41" s="346">
        <v>4</v>
      </c>
      <c r="I41" s="15">
        <f t="shared" si="1"/>
        <v>4</v>
      </c>
    </row>
    <row r="42" spans="1:9" x14ac:dyDescent="0.25">
      <c r="A42" s="68"/>
      <c r="B42" s="68"/>
      <c r="C42" s="336"/>
      <c r="D42" s="43"/>
      <c r="E42" s="336"/>
      <c r="F42" s="336"/>
      <c r="G42" s="354"/>
      <c r="H42" s="346"/>
      <c r="I42" s="15">
        <f>SUM(I14:I41)</f>
        <v>1666.8551599999998</v>
      </c>
    </row>
    <row r="43" spans="1:9" x14ac:dyDescent="0.25">
      <c r="A43" s="68"/>
      <c r="B43" s="68"/>
      <c r="C43" s="336"/>
      <c r="D43" s="43"/>
      <c r="E43" s="336"/>
      <c r="F43" s="336"/>
      <c r="G43" s="356">
        <f>SUM(G14:G42)</f>
        <v>1916.8834339999999</v>
      </c>
      <c r="H43" s="351">
        <v>0.15</v>
      </c>
    </row>
    <row r="44" spans="1:9" x14ac:dyDescent="0.25">
      <c r="A44" s="342"/>
      <c r="B44" s="343"/>
      <c r="C44" s="344"/>
      <c r="D44" s="319"/>
      <c r="E44" s="344"/>
      <c r="F44" s="345"/>
      <c r="G44" s="354"/>
      <c r="H44" s="346"/>
    </row>
    <row r="45" spans="1:9" x14ac:dyDescent="0.25">
      <c r="A45" s="342"/>
      <c r="B45" s="343"/>
      <c r="C45" s="344"/>
      <c r="D45" s="319"/>
      <c r="E45" s="344"/>
      <c r="F45" s="345"/>
      <c r="G45" s="354"/>
      <c r="H45" s="346"/>
    </row>
    <row r="46" spans="1:9" x14ac:dyDescent="0.25">
      <c r="A46" s="47" t="s">
        <v>97</v>
      </c>
      <c r="B46" s="48"/>
      <c r="C46" s="48"/>
      <c r="D46" s="48"/>
      <c r="E46" s="48"/>
      <c r="F46" s="49" t="s">
        <v>98</v>
      </c>
      <c r="G46" s="355"/>
    </row>
    <row r="47" spans="1:9" x14ac:dyDescent="0.25">
      <c r="A47" s="47"/>
      <c r="B47" s="48"/>
      <c r="C47" s="48"/>
      <c r="D47" s="48"/>
      <c r="E47" s="48"/>
      <c r="F47" s="50"/>
      <c r="G47" s="355"/>
    </row>
    <row r="48" spans="1:9" x14ac:dyDescent="0.25">
      <c r="A48" s="47" t="s">
        <v>99</v>
      </c>
      <c r="B48" s="48"/>
      <c r="C48" s="48"/>
      <c r="D48" s="48"/>
      <c r="E48" s="48"/>
      <c r="F48" s="51"/>
      <c r="G48" s="133"/>
    </row>
    <row r="49" spans="1:7" x14ac:dyDescent="0.25">
      <c r="A49" s="52"/>
      <c r="B49" s="53"/>
      <c r="C49" s="53"/>
      <c r="D49" s="53"/>
      <c r="E49" s="53"/>
      <c r="F49" s="49" t="s">
        <v>100</v>
      </c>
      <c r="G49" s="355"/>
    </row>
    <row r="50" spans="1:7" x14ac:dyDescent="0.25">
      <c r="A50" s="47" t="s">
        <v>2618</v>
      </c>
      <c r="B50" s="48"/>
      <c r="C50" s="48"/>
      <c r="D50" s="48"/>
      <c r="E50" s="48"/>
      <c r="F50" s="54"/>
      <c r="G50" s="133"/>
    </row>
    <row r="51" spans="1:7" x14ac:dyDescent="0.25">
      <c r="A51" s="55"/>
      <c r="B51" s="56"/>
      <c r="C51" s="56"/>
      <c r="D51" s="56"/>
      <c r="E51" s="56"/>
      <c r="F51" s="51"/>
      <c r="G51" s="133"/>
    </row>
    <row r="54" spans="1:7" x14ac:dyDescent="0.25">
      <c r="F54" s="15"/>
      <c r="G54" s="15"/>
    </row>
    <row r="55" spans="1:7" x14ac:dyDescent="0.25">
      <c r="F55" s="23"/>
      <c r="G55" s="23"/>
    </row>
    <row r="56" spans="1:7" x14ac:dyDescent="0.25">
      <c r="F56" s="23"/>
      <c r="G56" s="23"/>
    </row>
    <row r="58" spans="1:7" x14ac:dyDescent="0.25">
      <c r="F58" s="23">
        <f>SUM(F54:F57)</f>
        <v>0</v>
      </c>
      <c r="G58" s="23"/>
    </row>
  </sheetData>
  <mergeCells count="8">
    <mergeCell ref="A10:E10"/>
    <mergeCell ref="A11:E11"/>
    <mergeCell ref="A2:E2"/>
    <mergeCell ref="A3:E3"/>
    <mergeCell ref="A4:E4"/>
    <mergeCell ref="A5:E5"/>
    <mergeCell ref="A8:E8"/>
    <mergeCell ref="A9:E9"/>
  </mergeCells>
  <pageMargins left="0.31496062992125984" right="0.31496062992125984" top="0.35433070866141736" bottom="0.35433070866141736" header="0.31496062992125984" footer="0.31496062992125984"/>
  <pageSetup paperSize="9" scale="8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915F2C-85D8-42F0-8FA4-E64EA05E191E}">
  <sheetPr>
    <pageSetUpPr fitToPage="1"/>
  </sheetPr>
  <dimension ref="A1:F67"/>
  <sheetViews>
    <sheetView topLeftCell="A49" workbookViewId="0">
      <selection activeCell="O64" sqref="O64"/>
    </sheetView>
  </sheetViews>
  <sheetFormatPr defaultRowHeight="15" x14ac:dyDescent="0.25"/>
  <cols>
    <col min="1" max="1" width="5.5703125" customWidth="1"/>
    <col min="2" max="2" width="6.85546875" customWidth="1"/>
    <col min="3" max="3" width="6.7109375" customWidth="1"/>
    <col min="4" max="4" width="9.5703125" customWidth="1"/>
    <col min="5" max="5" width="26" customWidth="1"/>
    <col min="6" max="6" width="41" customWidth="1"/>
    <col min="8" max="8" width="9.42578125" bestFit="1" customWidth="1"/>
  </cols>
  <sheetData>
    <row r="1" spans="1:6" x14ac:dyDescent="0.25">
      <c r="A1" s="25"/>
      <c r="B1" s="25"/>
      <c r="C1" s="25"/>
      <c r="D1" s="25"/>
      <c r="E1" s="25"/>
    </row>
    <row r="2" spans="1:6" x14ac:dyDescent="0.25">
      <c r="A2" s="368" t="s">
        <v>59</v>
      </c>
      <c r="B2" s="369"/>
      <c r="C2" s="369"/>
      <c r="D2" s="369"/>
      <c r="E2" s="370"/>
      <c r="F2" s="27" t="s">
        <v>60</v>
      </c>
    </row>
    <row r="3" spans="1:6" x14ac:dyDescent="0.25">
      <c r="A3" s="371" t="s">
        <v>61</v>
      </c>
      <c r="B3" s="372"/>
      <c r="C3" s="372"/>
      <c r="D3" s="372"/>
      <c r="E3" s="373"/>
      <c r="F3" s="28" t="s">
        <v>2218</v>
      </c>
    </row>
    <row r="4" spans="1:6" x14ac:dyDescent="0.25">
      <c r="A4" s="371" t="s">
        <v>63</v>
      </c>
      <c r="B4" s="372"/>
      <c r="C4" s="372"/>
      <c r="D4" s="372"/>
      <c r="E4" s="373"/>
      <c r="F4" s="29"/>
    </row>
    <row r="5" spans="1:6" x14ac:dyDescent="0.25">
      <c r="A5" s="371" t="s">
        <v>64</v>
      </c>
      <c r="B5" s="372"/>
      <c r="C5" s="372"/>
      <c r="D5" s="372"/>
      <c r="E5" s="373"/>
      <c r="F5" s="30" t="s">
        <v>65</v>
      </c>
    </row>
    <row r="6" spans="1:6" x14ac:dyDescent="0.25">
      <c r="A6" s="277"/>
      <c r="B6" s="277"/>
      <c r="C6" s="277"/>
      <c r="D6" s="277"/>
      <c r="E6" s="277"/>
      <c r="F6" s="32"/>
    </row>
    <row r="7" spans="1:6" x14ac:dyDescent="0.25">
      <c r="A7" s="32" t="s">
        <v>66</v>
      </c>
      <c r="B7" s="25"/>
      <c r="C7" s="25"/>
      <c r="D7" s="25"/>
      <c r="E7" s="25"/>
      <c r="F7" s="33" t="s">
        <v>23</v>
      </c>
    </row>
    <row r="8" spans="1:6" x14ac:dyDescent="0.25">
      <c r="A8" s="374"/>
      <c r="B8" s="375"/>
      <c r="C8" s="375"/>
      <c r="D8" s="375"/>
      <c r="E8" s="376"/>
      <c r="F8" s="34"/>
    </row>
    <row r="9" spans="1:6" x14ac:dyDescent="0.25">
      <c r="A9" s="377" t="s">
        <v>2215</v>
      </c>
      <c r="B9" s="378"/>
      <c r="C9" s="378"/>
      <c r="D9" s="378"/>
      <c r="E9" s="379"/>
      <c r="F9" s="35" t="s">
        <v>2209</v>
      </c>
    </row>
    <row r="10" spans="1:6" x14ac:dyDescent="0.25">
      <c r="A10" s="362" t="s">
        <v>2216</v>
      </c>
      <c r="B10" s="363"/>
      <c r="C10" s="363"/>
      <c r="D10" s="363"/>
      <c r="E10" s="364"/>
      <c r="F10" s="35" t="s">
        <v>2211</v>
      </c>
    </row>
    <row r="11" spans="1:6" x14ac:dyDescent="0.25">
      <c r="A11" s="365" t="s">
        <v>2217</v>
      </c>
      <c r="B11" s="366"/>
      <c r="C11" s="366"/>
      <c r="D11" s="366"/>
      <c r="E11" s="367"/>
      <c r="F11" s="36"/>
    </row>
    <row r="12" spans="1:6" x14ac:dyDescent="0.25">
      <c r="A12" s="37"/>
      <c r="B12" s="38"/>
      <c r="C12" s="38"/>
      <c r="D12" s="38"/>
      <c r="E12" s="38"/>
      <c r="F12" s="39"/>
    </row>
    <row r="13" spans="1:6" x14ac:dyDescent="0.25">
      <c r="A13" s="40" t="s">
        <v>8</v>
      </c>
      <c r="B13" s="40" t="s">
        <v>9</v>
      </c>
      <c r="C13" s="40" t="s">
        <v>70</v>
      </c>
      <c r="D13" s="40" t="s">
        <v>11</v>
      </c>
      <c r="E13" s="38" t="s">
        <v>12</v>
      </c>
      <c r="F13" s="41" t="s">
        <v>19</v>
      </c>
    </row>
    <row r="14" spans="1:6" x14ac:dyDescent="0.25">
      <c r="A14" s="259" t="s">
        <v>207</v>
      </c>
      <c r="B14" s="259">
        <v>2</v>
      </c>
      <c r="C14" s="10" t="s">
        <v>1257</v>
      </c>
      <c r="D14" s="10"/>
      <c r="E14" s="10" t="s">
        <v>1258</v>
      </c>
      <c r="F14" s="10"/>
    </row>
    <row r="15" spans="1:6" x14ac:dyDescent="0.25">
      <c r="A15" s="259" t="s">
        <v>207</v>
      </c>
      <c r="B15" s="259">
        <v>70</v>
      </c>
      <c r="C15" s="10" t="s">
        <v>1226</v>
      </c>
      <c r="D15" s="10"/>
      <c r="E15" s="10" t="s">
        <v>1227</v>
      </c>
      <c r="F15" s="10"/>
    </row>
    <row r="16" spans="1:6" s="44" customFormat="1" x14ac:dyDescent="0.25">
      <c r="A16" s="259" t="s">
        <v>207</v>
      </c>
      <c r="B16" s="259">
        <v>10</v>
      </c>
      <c r="C16" s="10" t="s">
        <v>1228</v>
      </c>
      <c r="D16" s="10"/>
      <c r="E16" s="10" t="s">
        <v>1229</v>
      </c>
      <c r="F16" s="10"/>
    </row>
    <row r="17" spans="1:6" s="44" customFormat="1" x14ac:dyDescent="0.25">
      <c r="A17" s="259" t="s">
        <v>207</v>
      </c>
      <c r="B17" s="259">
        <v>10</v>
      </c>
      <c r="C17" s="10" t="s">
        <v>1230</v>
      </c>
      <c r="D17" s="10"/>
      <c r="E17" s="10" t="s">
        <v>1231</v>
      </c>
      <c r="F17" s="10"/>
    </row>
    <row r="18" spans="1:6" s="44" customFormat="1" x14ac:dyDescent="0.25">
      <c r="A18" s="259" t="s">
        <v>207</v>
      </c>
      <c r="B18" s="259">
        <v>6</v>
      </c>
      <c r="C18" s="10" t="s">
        <v>1232</v>
      </c>
      <c r="D18" s="10"/>
      <c r="E18" s="10" t="s">
        <v>1233</v>
      </c>
      <c r="F18" s="10"/>
    </row>
    <row r="19" spans="1:6" s="44" customFormat="1" x14ac:dyDescent="0.25">
      <c r="A19" s="259" t="s">
        <v>207</v>
      </c>
      <c r="B19" s="259">
        <v>40</v>
      </c>
      <c r="C19" s="10" t="s">
        <v>1234</v>
      </c>
      <c r="D19" s="10"/>
      <c r="E19" s="10" t="s">
        <v>1235</v>
      </c>
      <c r="F19" s="219"/>
    </row>
    <row r="20" spans="1:6" s="44" customFormat="1" x14ac:dyDescent="0.25">
      <c r="A20" s="259" t="s">
        <v>207</v>
      </c>
      <c r="B20" s="259">
        <v>17</v>
      </c>
      <c r="C20" s="10" t="s">
        <v>1236</v>
      </c>
      <c r="D20" s="10"/>
      <c r="E20" s="10" t="s">
        <v>1237</v>
      </c>
      <c r="F20" s="219"/>
    </row>
    <row r="21" spans="1:6" s="44" customFormat="1" x14ac:dyDescent="0.25">
      <c r="A21" s="259" t="s">
        <v>207</v>
      </c>
      <c r="B21" s="259">
        <v>12</v>
      </c>
      <c r="C21" s="10" t="s">
        <v>1238</v>
      </c>
      <c r="D21" s="10"/>
      <c r="E21" s="10" t="s">
        <v>1239</v>
      </c>
      <c r="F21" s="219"/>
    </row>
    <row r="22" spans="1:6" s="44" customFormat="1" x14ac:dyDescent="0.25">
      <c r="A22" s="259" t="s">
        <v>207</v>
      </c>
      <c r="B22" s="259">
        <v>1</v>
      </c>
      <c r="C22" s="10" t="s">
        <v>1240</v>
      </c>
      <c r="D22" s="10"/>
      <c r="E22" s="10" t="s">
        <v>1241</v>
      </c>
      <c r="F22" s="10"/>
    </row>
    <row r="23" spans="1:6" s="44" customFormat="1" x14ac:dyDescent="0.25">
      <c r="A23" s="259" t="s">
        <v>207</v>
      </c>
      <c r="B23" s="259">
        <v>91</v>
      </c>
      <c r="C23" s="10" t="s">
        <v>1243</v>
      </c>
      <c r="D23" s="10"/>
      <c r="E23" s="10" t="s">
        <v>1244</v>
      </c>
      <c r="F23" s="10"/>
    </row>
    <row r="24" spans="1:6" x14ac:dyDescent="0.25">
      <c r="A24" s="259" t="s">
        <v>403</v>
      </c>
      <c r="B24" s="259">
        <v>2</v>
      </c>
      <c r="C24" s="10" t="s">
        <v>1250</v>
      </c>
      <c r="D24" s="10"/>
      <c r="E24" s="10" t="s">
        <v>1251</v>
      </c>
      <c r="F24" s="10"/>
    </row>
    <row r="25" spans="1:6" x14ac:dyDescent="0.25">
      <c r="A25" s="259" t="s">
        <v>403</v>
      </c>
      <c r="B25" s="259">
        <v>2</v>
      </c>
      <c r="C25" s="10" t="s">
        <v>1252</v>
      </c>
      <c r="D25" s="10"/>
      <c r="E25" s="10" t="s">
        <v>1253</v>
      </c>
      <c r="F25" s="10"/>
    </row>
    <row r="26" spans="1:6" s="44" customFormat="1" x14ac:dyDescent="0.25">
      <c r="A26" s="259" t="s">
        <v>207</v>
      </c>
      <c r="B26" s="259">
        <v>1</v>
      </c>
      <c r="C26" s="10" t="s">
        <v>1409</v>
      </c>
      <c r="D26" s="10">
        <v>19050</v>
      </c>
      <c r="E26" s="10" t="s">
        <v>1432</v>
      </c>
      <c r="F26" s="10"/>
    </row>
    <row r="27" spans="1:6" s="44" customFormat="1" x14ac:dyDescent="0.25">
      <c r="A27" s="259" t="s">
        <v>207</v>
      </c>
      <c r="B27" s="259">
        <v>4</v>
      </c>
      <c r="C27" s="10" t="s">
        <v>1259</v>
      </c>
      <c r="D27" s="10"/>
      <c r="E27" s="10" t="s">
        <v>1260</v>
      </c>
      <c r="F27" s="10"/>
    </row>
    <row r="28" spans="1:6" s="44" customFormat="1" x14ac:dyDescent="0.25">
      <c r="A28" s="259" t="s">
        <v>207</v>
      </c>
      <c r="B28" s="259">
        <v>1</v>
      </c>
      <c r="C28" s="10" t="s">
        <v>1261</v>
      </c>
      <c r="D28" s="10"/>
      <c r="E28" s="10" t="s">
        <v>1262</v>
      </c>
      <c r="F28" s="10"/>
    </row>
    <row r="29" spans="1:6" s="44" customFormat="1" x14ac:dyDescent="0.25">
      <c r="A29" s="259" t="s">
        <v>207</v>
      </c>
      <c r="B29" s="259">
        <v>7</v>
      </c>
      <c r="C29" s="10" t="s">
        <v>1228</v>
      </c>
      <c r="D29" s="10"/>
      <c r="E29" s="10" t="s">
        <v>1229</v>
      </c>
      <c r="F29" s="10"/>
    </row>
    <row r="30" spans="1:6" s="44" customFormat="1" x14ac:dyDescent="0.25">
      <c r="A30" s="259" t="s">
        <v>207</v>
      </c>
      <c r="B30" s="259">
        <v>13</v>
      </c>
      <c r="C30" s="10" t="s">
        <v>1242</v>
      </c>
      <c r="D30" s="10"/>
      <c r="E30" s="10" t="s">
        <v>1256</v>
      </c>
      <c r="F30" s="10"/>
    </row>
    <row r="31" spans="1:6" s="44" customFormat="1" x14ac:dyDescent="0.25">
      <c r="A31" s="259" t="s">
        <v>207</v>
      </c>
      <c r="B31" s="259">
        <v>9</v>
      </c>
      <c r="C31" s="10" t="s">
        <v>1263</v>
      </c>
      <c r="D31" s="10"/>
      <c r="E31" s="10" t="s">
        <v>1264</v>
      </c>
      <c r="F31" s="10"/>
    </row>
    <row r="32" spans="1:6" s="44" customFormat="1" x14ac:dyDescent="0.25">
      <c r="A32" s="259" t="s">
        <v>207</v>
      </c>
      <c r="B32" s="259">
        <v>5</v>
      </c>
      <c r="C32" s="10" t="s">
        <v>1265</v>
      </c>
      <c r="D32" s="10"/>
      <c r="E32" s="10" t="s">
        <v>1266</v>
      </c>
      <c r="F32" s="10"/>
    </row>
    <row r="33" spans="1:6" s="44" customFormat="1" x14ac:dyDescent="0.25">
      <c r="A33" s="259" t="s">
        <v>207</v>
      </c>
      <c r="B33" s="259">
        <v>8</v>
      </c>
      <c r="C33" s="10" t="s">
        <v>1267</v>
      </c>
      <c r="D33" s="10"/>
      <c r="E33" s="10" t="s">
        <v>1268</v>
      </c>
      <c r="F33" s="10"/>
    </row>
    <row r="34" spans="1:6" s="44" customFormat="1" x14ac:dyDescent="0.25">
      <c r="A34" s="259" t="s">
        <v>207</v>
      </c>
      <c r="B34" s="259">
        <v>6</v>
      </c>
      <c r="C34" s="10" t="s">
        <v>1270</v>
      </c>
      <c r="D34" s="10"/>
      <c r="E34" s="10" t="s">
        <v>1271</v>
      </c>
      <c r="F34" s="10"/>
    </row>
    <row r="35" spans="1:6" s="44" customFormat="1" x14ac:dyDescent="0.25">
      <c r="A35" s="259" t="s">
        <v>207</v>
      </c>
      <c r="B35" s="259">
        <v>9</v>
      </c>
      <c r="C35" s="10" t="s">
        <v>1272</v>
      </c>
      <c r="D35" s="10"/>
      <c r="E35" s="10" t="s">
        <v>1273</v>
      </c>
      <c r="F35" s="10"/>
    </row>
    <row r="36" spans="1:6" s="44" customFormat="1" x14ac:dyDescent="0.25">
      <c r="A36" s="259" t="s">
        <v>207</v>
      </c>
      <c r="B36" s="259">
        <v>3</v>
      </c>
      <c r="C36" s="10" t="s">
        <v>1275</v>
      </c>
      <c r="D36" s="10"/>
      <c r="E36" s="10" t="s">
        <v>1276</v>
      </c>
      <c r="F36" s="10"/>
    </row>
    <row r="37" spans="1:6" x14ac:dyDescent="0.25">
      <c r="A37" s="259" t="s">
        <v>207</v>
      </c>
      <c r="B37" s="259">
        <v>1</v>
      </c>
      <c r="C37" s="10" t="s">
        <v>1277</v>
      </c>
      <c r="D37" s="10"/>
      <c r="E37" s="10" t="s">
        <v>1278</v>
      </c>
      <c r="F37" s="10"/>
    </row>
    <row r="38" spans="1:6" x14ac:dyDescent="0.25">
      <c r="A38" s="259" t="s">
        <v>207</v>
      </c>
      <c r="B38" s="259">
        <v>2</v>
      </c>
      <c r="C38" s="10" t="s">
        <v>871</v>
      </c>
      <c r="D38" s="10"/>
      <c r="E38" s="10" t="s">
        <v>872</v>
      </c>
      <c r="F38" s="219"/>
    </row>
    <row r="39" spans="1:6" x14ac:dyDescent="0.25">
      <c r="A39" s="259" t="s">
        <v>207</v>
      </c>
      <c r="B39" s="259">
        <v>10</v>
      </c>
      <c r="C39" s="10" t="s">
        <v>1406</v>
      </c>
      <c r="D39" s="10" t="s">
        <v>1430</v>
      </c>
      <c r="E39" s="10" t="s">
        <v>1431</v>
      </c>
      <c r="F39" s="219"/>
    </row>
    <row r="40" spans="1:6" x14ac:dyDescent="0.25">
      <c r="A40" s="259" t="s">
        <v>207</v>
      </c>
      <c r="B40" s="259">
        <v>2</v>
      </c>
      <c r="C40" s="10" t="s">
        <v>1294</v>
      </c>
      <c r="D40" s="10"/>
      <c r="E40" s="10" t="s">
        <v>1295</v>
      </c>
      <c r="F40" s="219"/>
    </row>
    <row r="41" spans="1:6" x14ac:dyDescent="0.25">
      <c r="A41" s="259" t="s">
        <v>207</v>
      </c>
      <c r="B41" s="259">
        <v>2</v>
      </c>
      <c r="C41" s="10" t="s">
        <v>1296</v>
      </c>
      <c r="D41" s="10"/>
      <c r="E41" s="10" t="s">
        <v>1297</v>
      </c>
      <c r="F41" s="219"/>
    </row>
    <row r="42" spans="1:6" x14ac:dyDescent="0.25">
      <c r="A42" s="259" t="s">
        <v>207</v>
      </c>
      <c r="B42" s="259">
        <v>1</v>
      </c>
      <c r="C42" s="10" t="s">
        <v>1406</v>
      </c>
      <c r="D42" s="10" t="s">
        <v>1426</v>
      </c>
      <c r="E42" s="10" t="s">
        <v>1427</v>
      </c>
      <c r="F42" s="10"/>
    </row>
    <row r="43" spans="1:6" x14ac:dyDescent="0.25">
      <c r="A43" s="259" t="s">
        <v>207</v>
      </c>
      <c r="B43" s="259">
        <v>1</v>
      </c>
      <c r="C43" s="10" t="s">
        <v>1406</v>
      </c>
      <c r="D43" s="10" t="s">
        <v>1428</v>
      </c>
      <c r="E43" s="10" t="s">
        <v>1429</v>
      </c>
      <c r="F43" s="10"/>
    </row>
    <row r="44" spans="1:6" x14ac:dyDescent="0.25">
      <c r="A44" s="280" t="s">
        <v>207</v>
      </c>
      <c r="B44" s="260">
        <v>3</v>
      </c>
      <c r="C44" s="205" t="s">
        <v>1353</v>
      </c>
      <c r="D44" s="205"/>
      <c r="E44" s="205" t="s">
        <v>1354</v>
      </c>
      <c r="F44" s="10"/>
    </row>
    <row r="45" spans="1:6" x14ac:dyDescent="0.25">
      <c r="A45" s="280" t="s">
        <v>207</v>
      </c>
      <c r="B45" s="260">
        <v>16</v>
      </c>
      <c r="C45" s="205" t="s">
        <v>1355</v>
      </c>
      <c r="D45" s="205"/>
      <c r="E45" s="205" t="s">
        <v>1356</v>
      </c>
      <c r="F45" s="10"/>
    </row>
    <row r="46" spans="1:6" x14ac:dyDescent="0.25">
      <c r="A46" s="259" t="s">
        <v>207</v>
      </c>
      <c r="B46" s="259">
        <v>1</v>
      </c>
      <c r="C46" s="10" t="s">
        <v>154</v>
      </c>
      <c r="D46" s="10" t="s">
        <v>1441</v>
      </c>
      <c r="E46" s="10" t="s">
        <v>1442</v>
      </c>
      <c r="F46" s="219"/>
    </row>
    <row r="47" spans="1:6" x14ac:dyDescent="0.25">
      <c r="A47" s="281" t="s">
        <v>403</v>
      </c>
      <c r="B47" s="282">
        <v>25</v>
      </c>
      <c r="C47" s="283" t="s">
        <v>270</v>
      </c>
      <c r="D47" s="283"/>
      <c r="E47" s="283" t="s">
        <v>1302</v>
      </c>
      <c r="F47" s="10" t="s">
        <v>711</v>
      </c>
    </row>
    <row r="48" spans="1:6" x14ac:dyDescent="0.25">
      <c r="A48" s="259" t="s">
        <v>207</v>
      </c>
      <c r="B48" s="259">
        <v>5</v>
      </c>
      <c r="C48" s="10" t="s">
        <v>1486</v>
      </c>
      <c r="D48" s="10">
        <v>303542</v>
      </c>
      <c r="E48" s="10" t="s">
        <v>1487</v>
      </c>
      <c r="F48" s="10" t="s">
        <v>1928</v>
      </c>
    </row>
    <row r="49" spans="1:6" x14ac:dyDescent="0.25">
      <c r="A49" s="259" t="s">
        <v>207</v>
      </c>
      <c r="B49" s="259">
        <v>70</v>
      </c>
      <c r="C49" s="10" t="s">
        <v>1409</v>
      </c>
      <c r="D49" s="10" t="s">
        <v>1443</v>
      </c>
      <c r="E49" s="10" t="s">
        <v>1444</v>
      </c>
      <c r="F49" s="219"/>
    </row>
    <row r="50" spans="1:6" x14ac:dyDescent="0.25">
      <c r="A50" s="259" t="s">
        <v>207</v>
      </c>
      <c r="B50" s="259">
        <v>1</v>
      </c>
      <c r="C50" s="10" t="s">
        <v>1409</v>
      </c>
      <c r="D50" s="10" t="s">
        <v>1445</v>
      </c>
      <c r="E50" s="10" t="s">
        <v>1446</v>
      </c>
      <c r="F50" s="219"/>
    </row>
    <row r="51" spans="1:6" x14ac:dyDescent="0.25">
      <c r="A51" s="259" t="s">
        <v>207</v>
      </c>
      <c r="B51" s="259">
        <v>2</v>
      </c>
      <c r="C51" s="10"/>
      <c r="D51" s="10"/>
      <c r="E51" s="10" t="s">
        <v>1945</v>
      </c>
      <c r="F51" s="10"/>
    </row>
    <row r="52" spans="1:6" x14ac:dyDescent="0.25">
      <c r="A52" s="259" t="s">
        <v>207</v>
      </c>
      <c r="B52" s="259">
        <v>5</v>
      </c>
      <c r="C52" s="10"/>
      <c r="D52" s="10"/>
      <c r="E52" s="10" t="s">
        <v>1955</v>
      </c>
      <c r="F52" s="219"/>
    </row>
    <row r="53" spans="1:6" x14ac:dyDescent="0.25">
      <c r="A53" s="259" t="s">
        <v>207</v>
      </c>
      <c r="B53" s="259">
        <v>2</v>
      </c>
      <c r="C53" s="10"/>
      <c r="D53" s="10"/>
      <c r="E53" s="10" t="s">
        <v>1956</v>
      </c>
      <c r="F53" s="219"/>
    </row>
    <row r="54" spans="1:6" x14ac:dyDescent="0.25">
      <c r="A54" s="46"/>
      <c r="B54" s="46"/>
      <c r="C54" s="46"/>
      <c r="D54" s="46"/>
      <c r="E54" s="46"/>
      <c r="F54" s="46"/>
    </row>
    <row r="55" spans="1:6" x14ac:dyDescent="0.25">
      <c r="A55" s="47" t="s">
        <v>97</v>
      </c>
      <c r="B55" s="48"/>
      <c r="C55" s="48"/>
      <c r="D55" s="48"/>
      <c r="E55" s="48"/>
      <c r="F55" s="49" t="s">
        <v>98</v>
      </c>
    </row>
    <row r="56" spans="1:6" x14ac:dyDescent="0.25">
      <c r="A56" s="47"/>
      <c r="B56" s="48"/>
      <c r="C56" s="48"/>
      <c r="D56" s="48"/>
      <c r="E56" s="48"/>
      <c r="F56" s="50"/>
    </row>
    <row r="57" spans="1:6" x14ac:dyDescent="0.25">
      <c r="A57" s="47" t="s">
        <v>99</v>
      </c>
      <c r="B57" s="48"/>
      <c r="C57" s="48"/>
      <c r="D57" s="48"/>
      <c r="E57" s="48"/>
      <c r="F57" s="51"/>
    </row>
    <row r="58" spans="1:6" x14ac:dyDescent="0.25">
      <c r="A58" s="52"/>
      <c r="B58" s="53"/>
      <c r="C58" s="53"/>
      <c r="D58" s="53"/>
      <c r="E58" s="53"/>
      <c r="F58" s="49" t="s">
        <v>100</v>
      </c>
    </row>
    <row r="59" spans="1:6" x14ac:dyDescent="0.25">
      <c r="A59" s="47" t="s">
        <v>2214</v>
      </c>
      <c r="B59" s="48"/>
      <c r="C59" s="48"/>
      <c r="D59" s="48"/>
      <c r="E59" s="48"/>
      <c r="F59" s="54"/>
    </row>
    <row r="60" spans="1:6" x14ac:dyDescent="0.25">
      <c r="A60" s="55"/>
      <c r="B60" s="56"/>
      <c r="C60" s="56"/>
      <c r="D60" s="56"/>
      <c r="E60" s="56"/>
      <c r="F60" s="51"/>
    </row>
    <row r="63" spans="1:6" x14ac:dyDescent="0.25">
      <c r="F63" s="15"/>
    </row>
    <row r="64" spans="1:6" x14ac:dyDescent="0.25">
      <c r="F64" s="23"/>
    </row>
    <row r="65" spans="6:6" x14ac:dyDescent="0.25">
      <c r="F65" s="23"/>
    </row>
    <row r="67" spans="6:6" x14ac:dyDescent="0.25">
      <c r="F67" s="23">
        <f>SUM(F63:F66)</f>
        <v>0</v>
      </c>
    </row>
  </sheetData>
  <mergeCells count="8">
    <mergeCell ref="A10:E10"/>
    <mergeCell ref="A11:E11"/>
    <mergeCell ref="A2:E2"/>
    <mergeCell ref="A3:E3"/>
    <mergeCell ref="A4:E4"/>
    <mergeCell ref="A5:E5"/>
    <mergeCell ref="A8:E8"/>
    <mergeCell ref="A9:E9"/>
  </mergeCells>
  <pageMargins left="0.11811023622047245" right="0.11811023622047245" top="0.15748031496062992" bottom="0.15748031496062992" header="0.31496062992125984" footer="0.31496062992125984"/>
  <pageSetup paperSize="9" scale="93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E7AB49-7310-490D-8299-4F3C1AF5E1A9}">
  <dimension ref="A1:J58"/>
  <sheetViews>
    <sheetView workbookViewId="0">
      <selection activeCell="F8" sqref="F8"/>
    </sheetView>
  </sheetViews>
  <sheetFormatPr defaultRowHeight="15" x14ac:dyDescent="0.25"/>
  <cols>
    <col min="1" max="1" width="5.5703125" customWidth="1"/>
    <col min="2" max="2" width="6.85546875" customWidth="1"/>
    <col min="3" max="3" width="6.7109375" customWidth="1"/>
    <col min="4" max="4" width="5.7109375" customWidth="1"/>
    <col min="5" max="5" width="26" customWidth="1"/>
    <col min="6" max="6" width="41" customWidth="1"/>
    <col min="8" max="8" width="9.42578125" bestFit="1" customWidth="1"/>
  </cols>
  <sheetData>
    <row r="1" spans="1:10" x14ac:dyDescent="0.25">
      <c r="A1" s="25"/>
      <c r="B1" s="25"/>
      <c r="C1" s="25"/>
      <c r="D1" s="25"/>
      <c r="E1" s="25"/>
    </row>
    <row r="2" spans="1:10" x14ac:dyDescent="0.25">
      <c r="A2" s="368" t="s">
        <v>59</v>
      </c>
      <c r="B2" s="369"/>
      <c r="C2" s="369"/>
      <c r="D2" s="369"/>
      <c r="E2" s="370"/>
      <c r="F2" s="27" t="s">
        <v>60</v>
      </c>
    </row>
    <row r="3" spans="1:10" x14ac:dyDescent="0.25">
      <c r="A3" s="371" t="s">
        <v>61</v>
      </c>
      <c r="B3" s="372"/>
      <c r="C3" s="372"/>
      <c r="D3" s="372"/>
      <c r="E3" s="373"/>
      <c r="F3" s="28" t="s">
        <v>1003</v>
      </c>
    </row>
    <row r="4" spans="1:10" x14ac:dyDescent="0.25">
      <c r="A4" s="371" t="s">
        <v>63</v>
      </c>
      <c r="B4" s="372"/>
      <c r="C4" s="372"/>
      <c r="D4" s="372"/>
      <c r="E4" s="373"/>
      <c r="F4" s="29"/>
    </row>
    <row r="5" spans="1:10" x14ac:dyDescent="0.25">
      <c r="A5" s="371" t="s">
        <v>64</v>
      </c>
      <c r="B5" s="372"/>
      <c r="C5" s="372"/>
      <c r="D5" s="372"/>
      <c r="E5" s="373"/>
      <c r="F5" s="30" t="s">
        <v>65</v>
      </c>
    </row>
    <row r="6" spans="1:10" x14ac:dyDescent="0.25">
      <c r="A6" s="148"/>
      <c r="B6" s="148"/>
      <c r="C6" s="148"/>
      <c r="D6" s="148"/>
      <c r="E6" s="148"/>
      <c r="F6" s="32"/>
    </row>
    <row r="7" spans="1:10" x14ac:dyDescent="0.25">
      <c r="A7" s="32" t="s">
        <v>66</v>
      </c>
      <c r="B7" s="25"/>
      <c r="C7" s="25"/>
      <c r="D7" s="25"/>
      <c r="E7" s="25"/>
      <c r="F7" s="33" t="s">
        <v>23</v>
      </c>
    </row>
    <row r="8" spans="1:10" x14ac:dyDescent="0.25">
      <c r="A8" s="374"/>
      <c r="B8" s="375"/>
      <c r="C8" s="375"/>
      <c r="D8" s="375"/>
      <c r="E8" s="376"/>
      <c r="F8" s="34"/>
    </row>
    <row r="9" spans="1:10" x14ac:dyDescent="0.25">
      <c r="A9" s="377" t="s">
        <v>1005</v>
      </c>
      <c r="B9" s="378"/>
      <c r="C9" s="378"/>
      <c r="D9" s="378"/>
      <c r="E9" s="379"/>
      <c r="F9" s="35" t="s">
        <v>1006</v>
      </c>
    </row>
    <row r="10" spans="1:10" x14ac:dyDescent="0.25">
      <c r="A10" s="362" t="s">
        <v>1010</v>
      </c>
      <c r="B10" s="363"/>
      <c r="C10" s="363"/>
      <c r="D10" s="363"/>
      <c r="E10" s="364"/>
      <c r="F10" s="35"/>
    </row>
    <row r="11" spans="1:10" x14ac:dyDescent="0.25">
      <c r="A11" s="365" t="s">
        <v>852</v>
      </c>
      <c r="B11" s="366"/>
      <c r="C11" s="366"/>
      <c r="D11" s="366"/>
      <c r="E11" s="367"/>
      <c r="F11" s="36"/>
    </row>
    <row r="12" spans="1:10" x14ac:dyDescent="0.25">
      <c r="A12" s="37"/>
      <c r="B12" s="38"/>
      <c r="C12" s="38"/>
      <c r="D12" s="38"/>
      <c r="E12" s="38"/>
      <c r="F12" s="39"/>
    </row>
    <row r="13" spans="1:10" x14ac:dyDescent="0.25">
      <c r="A13" s="40" t="s">
        <v>8</v>
      </c>
      <c r="B13" s="40" t="s">
        <v>9</v>
      </c>
      <c r="C13" s="40" t="s">
        <v>70</v>
      </c>
      <c r="D13" s="40" t="s">
        <v>11</v>
      </c>
      <c r="E13" s="38" t="s">
        <v>12</v>
      </c>
      <c r="F13" s="41" t="s">
        <v>19</v>
      </c>
    </row>
    <row r="14" spans="1:10" x14ac:dyDescent="0.25">
      <c r="A14" s="46" t="s">
        <v>207</v>
      </c>
      <c r="B14" s="46">
        <v>1</v>
      </c>
      <c r="C14" s="46" t="s">
        <v>861</v>
      </c>
      <c r="D14" s="10"/>
      <c r="E14" s="46" t="s">
        <v>862</v>
      </c>
      <c r="F14" s="10"/>
      <c r="H14">
        <v>3.3959999999999999</v>
      </c>
      <c r="I14">
        <v>2.83</v>
      </c>
      <c r="J14">
        <v>2.83</v>
      </c>
    </row>
    <row r="15" spans="1:10" x14ac:dyDescent="0.25">
      <c r="A15" s="10" t="s">
        <v>207</v>
      </c>
      <c r="B15" s="10">
        <v>1</v>
      </c>
      <c r="C15" s="10" t="s">
        <v>863</v>
      </c>
      <c r="D15" s="10"/>
      <c r="E15" s="10" t="s">
        <v>864</v>
      </c>
      <c r="F15" s="10"/>
      <c r="G15" s="23"/>
      <c r="H15" s="23">
        <v>12.168000000000001</v>
      </c>
      <c r="I15">
        <v>10.14</v>
      </c>
      <c r="J15">
        <v>10.14</v>
      </c>
    </row>
    <row r="16" spans="1:10" s="44" customFormat="1" x14ac:dyDescent="0.25">
      <c r="A16" s="10" t="s">
        <v>207</v>
      </c>
      <c r="B16" s="10">
        <v>1</v>
      </c>
      <c r="C16" s="10" t="s">
        <v>865</v>
      </c>
      <c r="D16" s="43"/>
      <c r="E16" s="43" t="s">
        <v>866</v>
      </c>
      <c r="F16" s="43"/>
      <c r="G16" s="23"/>
      <c r="H16" s="23">
        <v>2.3879999999999999</v>
      </c>
      <c r="I16" s="44">
        <v>1.99</v>
      </c>
      <c r="J16" s="44">
        <v>1.99</v>
      </c>
    </row>
    <row r="17" spans="1:10" s="44" customFormat="1" x14ac:dyDescent="0.25">
      <c r="A17" s="10" t="s">
        <v>207</v>
      </c>
      <c r="B17" s="10">
        <v>1</v>
      </c>
      <c r="C17" s="10" t="s">
        <v>867</v>
      </c>
      <c r="D17" s="43"/>
      <c r="E17" s="43" t="s">
        <v>868</v>
      </c>
      <c r="F17" s="43"/>
      <c r="G17" s="23"/>
      <c r="H17" s="23">
        <v>4.4160000000000004</v>
      </c>
      <c r="I17" s="44">
        <v>3.68</v>
      </c>
      <c r="J17" s="44">
        <v>3.68</v>
      </c>
    </row>
    <row r="18" spans="1:10" s="44" customFormat="1" x14ac:dyDescent="0.25">
      <c r="A18" s="10" t="s">
        <v>207</v>
      </c>
      <c r="B18" s="10">
        <v>1</v>
      </c>
      <c r="C18" s="10" t="s">
        <v>869</v>
      </c>
      <c r="D18" s="43"/>
      <c r="E18" s="43" t="s">
        <v>870</v>
      </c>
      <c r="F18" s="43"/>
      <c r="G18" s="23"/>
      <c r="H18" s="23">
        <v>8.9160000000000004</v>
      </c>
      <c r="I18" s="44">
        <v>7.43</v>
      </c>
      <c r="J18" s="44">
        <v>7.43</v>
      </c>
    </row>
    <row r="19" spans="1:10" s="44" customFormat="1" x14ac:dyDescent="0.25">
      <c r="A19" s="10" t="s">
        <v>207</v>
      </c>
      <c r="B19" s="10">
        <v>2</v>
      </c>
      <c r="C19" s="10" t="s">
        <v>871</v>
      </c>
      <c r="D19" s="43"/>
      <c r="E19" s="43" t="s">
        <v>872</v>
      </c>
      <c r="F19" s="43"/>
      <c r="G19" s="23"/>
      <c r="H19" s="23">
        <v>5.1360000000000001</v>
      </c>
      <c r="I19" s="44">
        <v>2.14</v>
      </c>
      <c r="J19" s="44">
        <v>4.28</v>
      </c>
    </row>
    <row r="20" spans="1:10" s="44" customFormat="1" x14ac:dyDescent="0.25">
      <c r="A20" s="10" t="s">
        <v>207</v>
      </c>
      <c r="B20" s="10">
        <v>4</v>
      </c>
      <c r="C20" s="10" t="s">
        <v>873</v>
      </c>
      <c r="D20" s="43"/>
      <c r="E20" s="43" t="s">
        <v>874</v>
      </c>
      <c r="F20" s="43"/>
      <c r="G20" s="23"/>
      <c r="H20" s="23">
        <v>8.016</v>
      </c>
      <c r="I20" s="44">
        <v>1.67</v>
      </c>
      <c r="J20" s="44">
        <v>6.68</v>
      </c>
    </row>
    <row r="21" spans="1:10" s="44" customFormat="1" x14ac:dyDescent="0.25">
      <c r="A21" s="10" t="s">
        <v>207</v>
      </c>
      <c r="B21" s="10">
        <v>5</v>
      </c>
      <c r="C21" s="10" t="s">
        <v>875</v>
      </c>
      <c r="D21" s="43"/>
      <c r="E21" s="43" t="s">
        <v>876</v>
      </c>
      <c r="F21" s="43"/>
      <c r="G21" s="23"/>
      <c r="H21" s="23">
        <v>36</v>
      </c>
      <c r="I21" s="44">
        <v>6</v>
      </c>
      <c r="J21" s="44">
        <v>30</v>
      </c>
    </row>
    <row r="22" spans="1:10" s="44" customFormat="1" x14ac:dyDescent="0.25">
      <c r="A22" s="10" t="s">
        <v>207</v>
      </c>
      <c r="B22" s="10">
        <v>10</v>
      </c>
      <c r="C22" s="10" t="s">
        <v>877</v>
      </c>
      <c r="D22" s="43"/>
      <c r="E22" s="43" t="s">
        <v>878</v>
      </c>
      <c r="F22" s="43"/>
      <c r="G22" s="23"/>
      <c r="H22" s="23">
        <v>36.96</v>
      </c>
      <c r="I22" s="44">
        <v>3.08</v>
      </c>
      <c r="J22" s="44">
        <v>30.8</v>
      </c>
    </row>
    <row r="23" spans="1:10" s="44" customFormat="1" x14ac:dyDescent="0.25">
      <c r="A23" s="10" t="s">
        <v>207</v>
      </c>
      <c r="B23" s="10">
        <v>6</v>
      </c>
      <c r="C23" s="10" t="s">
        <v>879</v>
      </c>
      <c r="D23" s="43"/>
      <c r="E23" s="43" t="s">
        <v>880</v>
      </c>
      <c r="F23" s="43"/>
      <c r="G23" s="23"/>
      <c r="H23" s="23">
        <v>15.840000000000002</v>
      </c>
      <c r="I23" s="44">
        <v>2.2000000000000002</v>
      </c>
      <c r="J23" s="44">
        <v>13.200000000000001</v>
      </c>
    </row>
    <row r="24" spans="1:10" x14ac:dyDescent="0.25">
      <c r="A24" s="10" t="s">
        <v>207</v>
      </c>
      <c r="B24" s="10">
        <v>2</v>
      </c>
      <c r="C24" s="10" t="s">
        <v>881</v>
      </c>
      <c r="D24" s="10"/>
      <c r="E24" s="10" t="s">
        <v>882</v>
      </c>
      <c r="F24" s="10"/>
      <c r="H24">
        <v>6.6479999999999997</v>
      </c>
      <c r="I24">
        <v>2.77</v>
      </c>
      <c r="J24">
        <v>5.54</v>
      </c>
    </row>
    <row r="25" spans="1:10" x14ac:dyDescent="0.25">
      <c r="A25" s="10" t="s">
        <v>207</v>
      </c>
      <c r="B25" s="10">
        <v>2</v>
      </c>
      <c r="C25" s="10" t="s">
        <v>883</v>
      </c>
      <c r="D25" s="10"/>
      <c r="E25" s="10" t="s">
        <v>884</v>
      </c>
      <c r="F25" s="10"/>
      <c r="H25">
        <v>3.6240000000000001</v>
      </c>
      <c r="I25">
        <v>1.51</v>
      </c>
      <c r="J25">
        <v>3.02</v>
      </c>
    </row>
    <row r="26" spans="1:10" s="44" customFormat="1" x14ac:dyDescent="0.25">
      <c r="A26" s="43" t="s">
        <v>207</v>
      </c>
      <c r="B26" s="43">
        <v>2</v>
      </c>
      <c r="C26" s="43" t="s">
        <v>885</v>
      </c>
      <c r="D26" s="43"/>
      <c r="E26" s="43" t="s">
        <v>886</v>
      </c>
      <c r="F26" s="43"/>
      <c r="H26" s="23">
        <v>2.2320000000000002</v>
      </c>
      <c r="I26" s="44">
        <v>0.93</v>
      </c>
      <c r="J26" s="44">
        <v>1.86</v>
      </c>
    </row>
    <row r="27" spans="1:10" s="44" customFormat="1" x14ac:dyDescent="0.25">
      <c r="A27" s="43" t="s">
        <v>207</v>
      </c>
      <c r="B27" s="43">
        <v>9</v>
      </c>
      <c r="C27" s="43" t="s">
        <v>887</v>
      </c>
      <c r="D27" s="43"/>
      <c r="E27" s="17" t="s">
        <v>888</v>
      </c>
      <c r="F27" s="43"/>
      <c r="H27" s="23">
        <v>16.308</v>
      </c>
      <c r="I27" s="44">
        <v>1.51</v>
      </c>
      <c r="J27" s="44">
        <v>13.59</v>
      </c>
    </row>
    <row r="28" spans="1:10" s="44" customFormat="1" x14ac:dyDescent="0.25">
      <c r="A28" s="43" t="s">
        <v>207</v>
      </c>
      <c r="B28" s="43">
        <v>9</v>
      </c>
      <c r="C28" s="43" t="s">
        <v>889</v>
      </c>
      <c r="D28" s="43"/>
      <c r="E28" s="17" t="s">
        <v>890</v>
      </c>
      <c r="F28" s="43"/>
      <c r="H28" s="23">
        <v>10.044</v>
      </c>
      <c r="I28" s="44">
        <v>0.93</v>
      </c>
      <c r="J28" s="44">
        <v>8.370000000000001</v>
      </c>
    </row>
    <row r="29" spans="1:10" s="44" customFormat="1" x14ac:dyDescent="0.25">
      <c r="A29" s="43" t="s">
        <v>207</v>
      </c>
      <c r="B29" s="43">
        <v>1</v>
      </c>
      <c r="C29" s="43" t="s">
        <v>891</v>
      </c>
      <c r="D29" s="43"/>
      <c r="E29" s="17" t="s">
        <v>892</v>
      </c>
      <c r="F29" s="43"/>
      <c r="H29" s="23">
        <v>1.5572400000000002</v>
      </c>
      <c r="I29" s="44">
        <v>1.2977000000000001</v>
      </c>
      <c r="J29" s="44">
        <v>1.2977000000000001</v>
      </c>
    </row>
    <row r="30" spans="1:10" s="44" customFormat="1" x14ac:dyDescent="0.25">
      <c r="A30" s="43" t="s">
        <v>207</v>
      </c>
      <c r="B30" s="43">
        <v>1</v>
      </c>
      <c r="C30" s="43" t="s">
        <v>893</v>
      </c>
      <c r="D30" s="43"/>
      <c r="E30" s="17" t="s">
        <v>894</v>
      </c>
      <c r="F30" s="43"/>
      <c r="H30" s="23">
        <v>15.864000000000001</v>
      </c>
      <c r="I30" s="44">
        <v>13.22</v>
      </c>
      <c r="J30" s="44">
        <v>13.22</v>
      </c>
    </row>
    <row r="31" spans="1:10" s="44" customFormat="1" x14ac:dyDescent="0.25">
      <c r="A31" s="43" t="s">
        <v>207</v>
      </c>
      <c r="B31" s="43">
        <v>1</v>
      </c>
      <c r="C31" s="43" t="s">
        <v>895</v>
      </c>
      <c r="D31" s="43"/>
      <c r="E31" s="43" t="s">
        <v>896</v>
      </c>
      <c r="F31" s="43"/>
      <c r="H31" s="23">
        <v>51.972000000000001</v>
      </c>
      <c r="I31" s="44">
        <v>43.31</v>
      </c>
      <c r="J31" s="44">
        <v>43.31</v>
      </c>
    </row>
    <row r="32" spans="1:10" s="44" customFormat="1" x14ac:dyDescent="0.25">
      <c r="A32" s="43" t="s">
        <v>207</v>
      </c>
      <c r="B32" s="43">
        <v>2</v>
      </c>
      <c r="C32" s="43" t="s">
        <v>897</v>
      </c>
      <c r="D32" s="43"/>
      <c r="E32" s="43" t="s">
        <v>898</v>
      </c>
      <c r="F32" s="43"/>
      <c r="H32" s="23">
        <v>16.8</v>
      </c>
      <c r="I32" s="44">
        <v>7</v>
      </c>
      <c r="J32" s="44">
        <v>14</v>
      </c>
    </row>
    <row r="33" spans="1:10" s="44" customFormat="1" x14ac:dyDescent="0.25">
      <c r="A33" s="43" t="s">
        <v>207</v>
      </c>
      <c r="B33" s="43">
        <v>1</v>
      </c>
      <c r="C33" s="43" t="s">
        <v>899</v>
      </c>
      <c r="D33" s="43"/>
      <c r="E33" s="43" t="s">
        <v>900</v>
      </c>
      <c r="F33" s="43"/>
      <c r="H33" s="23">
        <v>8.4</v>
      </c>
      <c r="I33" s="44">
        <v>7</v>
      </c>
      <c r="J33" s="44">
        <v>7</v>
      </c>
    </row>
    <row r="34" spans="1:10" s="44" customFormat="1" x14ac:dyDescent="0.25">
      <c r="A34" s="43" t="s">
        <v>207</v>
      </c>
      <c r="B34" s="43">
        <v>1</v>
      </c>
      <c r="C34" s="43" t="s">
        <v>919</v>
      </c>
      <c r="D34" s="43"/>
      <c r="E34" s="43" t="s">
        <v>920</v>
      </c>
      <c r="F34" s="43"/>
      <c r="H34" s="23">
        <v>35</v>
      </c>
      <c r="I34" s="44">
        <v>21.36</v>
      </c>
      <c r="J34" s="44">
        <v>21.36</v>
      </c>
    </row>
    <row r="35" spans="1:10" s="44" customFormat="1" x14ac:dyDescent="0.25">
      <c r="A35" s="43" t="s">
        <v>207</v>
      </c>
      <c r="B35" s="43">
        <v>1</v>
      </c>
      <c r="C35" s="43"/>
      <c r="D35" s="43"/>
      <c r="E35" s="43" t="s">
        <v>918</v>
      </c>
      <c r="F35" s="43"/>
      <c r="H35" s="23">
        <v>35</v>
      </c>
      <c r="I35" s="44">
        <v>21</v>
      </c>
      <c r="J35" s="44">
        <v>21</v>
      </c>
    </row>
    <row r="36" spans="1:10" s="44" customFormat="1" x14ac:dyDescent="0.25">
      <c r="A36" s="43" t="s">
        <v>207</v>
      </c>
      <c r="B36" s="43">
        <v>1</v>
      </c>
      <c r="C36" s="43" t="s">
        <v>901</v>
      </c>
      <c r="D36" s="43"/>
      <c r="E36" s="43" t="s">
        <v>902</v>
      </c>
      <c r="F36" s="43"/>
      <c r="H36" s="23">
        <v>13.56</v>
      </c>
      <c r="I36" s="44">
        <v>11.3</v>
      </c>
      <c r="J36" s="44">
        <v>11.3</v>
      </c>
    </row>
    <row r="37" spans="1:10" s="44" customFormat="1" x14ac:dyDescent="0.25">
      <c r="A37" s="43" t="s">
        <v>207</v>
      </c>
      <c r="B37" s="43">
        <v>1</v>
      </c>
      <c r="C37" s="43" t="s">
        <v>903</v>
      </c>
      <c r="D37" s="43"/>
      <c r="E37" s="43" t="s">
        <v>904</v>
      </c>
      <c r="F37" s="43"/>
      <c r="H37" s="23">
        <v>5.8771320000000005</v>
      </c>
      <c r="I37" s="44">
        <v>4.8976100000000002</v>
      </c>
      <c r="J37" s="44">
        <v>4.8976100000000002</v>
      </c>
    </row>
    <row r="38" spans="1:10" s="44" customFormat="1" x14ac:dyDescent="0.25">
      <c r="A38" s="43" t="s">
        <v>207</v>
      </c>
      <c r="B38" s="43">
        <v>1</v>
      </c>
      <c r="C38" s="43" t="s">
        <v>905</v>
      </c>
      <c r="D38" s="43"/>
      <c r="E38" s="17" t="s">
        <v>906</v>
      </c>
      <c r="F38" s="43"/>
      <c r="H38" s="23">
        <v>2.5475639999999999</v>
      </c>
      <c r="I38" s="44">
        <v>2.12297</v>
      </c>
      <c r="J38" s="44">
        <v>2.12297</v>
      </c>
    </row>
    <row r="39" spans="1:10" s="44" customFormat="1" x14ac:dyDescent="0.25">
      <c r="A39" s="43" t="s">
        <v>207</v>
      </c>
      <c r="B39" s="43">
        <v>1</v>
      </c>
      <c r="C39" s="43" t="s">
        <v>907</v>
      </c>
      <c r="D39" s="43"/>
      <c r="E39" s="17" t="s">
        <v>908</v>
      </c>
      <c r="F39" s="43"/>
      <c r="H39" s="23">
        <v>13.8528</v>
      </c>
      <c r="I39" s="44">
        <v>11.544</v>
      </c>
      <c r="J39" s="44">
        <v>11.544</v>
      </c>
    </row>
    <row r="40" spans="1:10" s="44" customFormat="1" x14ac:dyDescent="0.25">
      <c r="A40" s="43" t="s">
        <v>207</v>
      </c>
      <c r="B40" s="43">
        <v>1</v>
      </c>
      <c r="C40" s="169">
        <v>2645</v>
      </c>
      <c r="D40" s="43"/>
      <c r="E40" s="168" t="s">
        <v>909</v>
      </c>
      <c r="F40" s="43"/>
      <c r="H40" s="44">
        <v>0.900756</v>
      </c>
      <c r="I40" s="44">
        <v>0.75063000000000002</v>
      </c>
      <c r="J40" s="44">
        <v>0.75063000000000002</v>
      </c>
    </row>
    <row r="41" spans="1:10" x14ac:dyDescent="0.25">
      <c r="A41" s="46" t="s">
        <v>207</v>
      </c>
      <c r="B41" s="46">
        <v>1</v>
      </c>
      <c r="C41" s="170">
        <v>2646</v>
      </c>
      <c r="D41" s="10"/>
      <c r="E41" s="72" t="s">
        <v>910</v>
      </c>
      <c r="F41" s="10"/>
      <c r="H41" s="23">
        <v>1.1171760000000002</v>
      </c>
      <c r="I41">
        <v>0.93098000000000003</v>
      </c>
      <c r="J41">
        <v>0.93098000000000003</v>
      </c>
    </row>
    <row r="42" spans="1:10" s="44" customFormat="1" x14ac:dyDescent="0.25">
      <c r="A42" s="10" t="s">
        <v>403</v>
      </c>
      <c r="B42" s="10">
        <v>300</v>
      </c>
      <c r="C42" s="10"/>
      <c r="D42" s="43"/>
      <c r="E42" s="10" t="s">
        <v>841</v>
      </c>
      <c r="F42" s="10"/>
      <c r="H42" s="43">
        <v>39.6</v>
      </c>
      <c r="I42" s="23">
        <v>0.11</v>
      </c>
      <c r="J42" s="23">
        <v>33</v>
      </c>
    </row>
    <row r="43" spans="1:10" s="44" customFormat="1" x14ac:dyDescent="0.25">
      <c r="A43" s="10" t="s">
        <v>403</v>
      </c>
      <c r="B43" s="10">
        <v>150</v>
      </c>
      <c r="C43" s="10"/>
      <c r="D43" s="43"/>
      <c r="E43" s="10" t="s">
        <v>323</v>
      </c>
      <c r="F43" s="10"/>
      <c r="H43" s="43">
        <v>28.8</v>
      </c>
      <c r="I43" s="23">
        <v>0.16</v>
      </c>
      <c r="J43" s="23">
        <v>24</v>
      </c>
    </row>
    <row r="44" spans="1:10" x14ac:dyDescent="0.25">
      <c r="A44" s="10" t="s">
        <v>403</v>
      </c>
      <c r="B44" s="10">
        <v>60</v>
      </c>
      <c r="C44" s="10"/>
      <c r="D44" s="10"/>
      <c r="E44" s="10" t="s">
        <v>310</v>
      </c>
      <c r="F44" s="10"/>
      <c r="H44" s="10">
        <v>36</v>
      </c>
      <c r="I44">
        <v>0.5</v>
      </c>
      <c r="J44">
        <v>30</v>
      </c>
    </row>
    <row r="45" spans="1:10" s="44" customFormat="1" x14ac:dyDescent="0.25">
      <c r="A45" s="10"/>
      <c r="B45" s="10"/>
      <c r="C45" s="10"/>
      <c r="D45" s="43"/>
      <c r="E45" s="10"/>
      <c r="F45" s="10"/>
      <c r="H45" s="64"/>
      <c r="I45" s="23"/>
      <c r="J45" s="23"/>
    </row>
    <row r="46" spans="1:10" x14ac:dyDescent="0.25">
      <c r="A46" s="47" t="s">
        <v>97</v>
      </c>
      <c r="B46" s="48"/>
      <c r="C46" s="48"/>
      <c r="D46" s="48"/>
      <c r="E46" s="48"/>
      <c r="F46" s="49" t="s">
        <v>98</v>
      </c>
    </row>
    <row r="47" spans="1:10" x14ac:dyDescent="0.25">
      <c r="A47" s="47"/>
      <c r="B47" s="48"/>
      <c r="C47" s="48"/>
      <c r="D47" s="48"/>
      <c r="E47" s="48"/>
      <c r="F47" s="50"/>
    </row>
    <row r="48" spans="1:10" x14ac:dyDescent="0.25">
      <c r="A48" s="47" t="s">
        <v>99</v>
      </c>
      <c r="B48" s="48"/>
      <c r="C48" s="48"/>
      <c r="D48" s="48"/>
      <c r="E48" s="48"/>
      <c r="F48" s="51"/>
    </row>
    <row r="49" spans="1:6" x14ac:dyDescent="0.25">
      <c r="A49" s="52"/>
      <c r="B49" s="53"/>
      <c r="C49" s="53"/>
      <c r="D49" s="53"/>
      <c r="E49" s="53"/>
      <c r="F49" s="49" t="s">
        <v>100</v>
      </c>
    </row>
    <row r="50" spans="1:6" x14ac:dyDescent="0.25">
      <c r="A50" s="47" t="s">
        <v>1004</v>
      </c>
      <c r="B50" s="48"/>
      <c r="C50" s="48"/>
      <c r="D50" s="48"/>
      <c r="E50" s="48"/>
      <c r="F50" s="54"/>
    </row>
    <row r="51" spans="1:6" x14ac:dyDescent="0.25">
      <c r="A51" s="55"/>
      <c r="B51" s="56"/>
      <c r="C51" s="56"/>
      <c r="D51" s="56"/>
      <c r="E51" s="56"/>
      <c r="F51" s="51"/>
    </row>
    <row r="54" spans="1:6" x14ac:dyDescent="0.25">
      <c r="F54" s="15"/>
    </row>
    <row r="55" spans="1:6" x14ac:dyDescent="0.25">
      <c r="F55" s="23"/>
    </row>
    <row r="56" spans="1:6" x14ac:dyDescent="0.25">
      <c r="F56" s="23"/>
    </row>
    <row r="58" spans="1:6" x14ac:dyDescent="0.25">
      <c r="F58" s="23">
        <f>SUM(F54:F57)</f>
        <v>0</v>
      </c>
    </row>
  </sheetData>
  <mergeCells count="8">
    <mergeCell ref="A10:E10"/>
    <mergeCell ref="A11:E11"/>
    <mergeCell ref="A2:E2"/>
    <mergeCell ref="A3:E3"/>
    <mergeCell ref="A4:E4"/>
    <mergeCell ref="A5:E5"/>
    <mergeCell ref="A8:E8"/>
    <mergeCell ref="A9:E9"/>
  </mergeCells>
  <pageMargins left="0.11811023622047245" right="0.11811023622047245" top="0.15748031496062992" bottom="0.15748031496062992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E491AC-FDA8-4F1B-915F-F11D8388BE9B}">
  <sheetPr>
    <pageSetUpPr fitToPage="1"/>
  </sheetPr>
  <dimension ref="A1:H69"/>
  <sheetViews>
    <sheetView topLeftCell="A50" workbookViewId="0">
      <selection activeCell="H67" sqref="H67"/>
    </sheetView>
  </sheetViews>
  <sheetFormatPr defaultRowHeight="15" x14ac:dyDescent="0.25"/>
  <cols>
    <col min="1" max="1" width="5.5703125" customWidth="1"/>
    <col min="2" max="2" width="6.85546875" customWidth="1"/>
    <col min="3" max="3" width="6.7109375" customWidth="1"/>
    <col min="4" max="4" width="9.5703125" customWidth="1"/>
    <col min="5" max="5" width="26" customWidth="1"/>
    <col min="6" max="6" width="41" customWidth="1"/>
    <col min="8" max="8" width="9.42578125" bestFit="1" customWidth="1"/>
  </cols>
  <sheetData>
    <row r="1" spans="1:6" x14ac:dyDescent="0.25">
      <c r="A1" s="25"/>
      <c r="B1" s="25"/>
      <c r="C1" s="25"/>
      <c r="D1" s="25"/>
      <c r="E1" s="25"/>
    </row>
    <row r="2" spans="1:6" x14ac:dyDescent="0.25">
      <c r="A2" s="368" t="s">
        <v>59</v>
      </c>
      <c r="B2" s="369"/>
      <c r="C2" s="369"/>
      <c r="D2" s="369"/>
      <c r="E2" s="370"/>
      <c r="F2" s="27" t="s">
        <v>60</v>
      </c>
    </row>
    <row r="3" spans="1:6" x14ac:dyDescent="0.25">
      <c r="A3" s="371" t="s">
        <v>61</v>
      </c>
      <c r="B3" s="372"/>
      <c r="C3" s="372"/>
      <c r="D3" s="372"/>
      <c r="E3" s="373"/>
      <c r="F3" s="28" t="s">
        <v>2213</v>
      </c>
    </row>
    <row r="4" spans="1:6" x14ac:dyDescent="0.25">
      <c r="A4" s="371" t="s">
        <v>63</v>
      </c>
      <c r="B4" s="372"/>
      <c r="C4" s="372"/>
      <c r="D4" s="372"/>
      <c r="E4" s="373"/>
      <c r="F4" s="29"/>
    </row>
    <row r="5" spans="1:6" x14ac:dyDescent="0.25">
      <c r="A5" s="371" t="s">
        <v>64</v>
      </c>
      <c r="B5" s="372"/>
      <c r="C5" s="372"/>
      <c r="D5" s="372"/>
      <c r="E5" s="373"/>
      <c r="F5" s="30" t="s">
        <v>65</v>
      </c>
    </row>
    <row r="6" spans="1:6" x14ac:dyDescent="0.25">
      <c r="A6" s="277"/>
      <c r="B6" s="277"/>
      <c r="C6" s="277"/>
      <c r="D6" s="277"/>
      <c r="E6" s="277"/>
      <c r="F6" s="32"/>
    </row>
    <row r="7" spans="1:6" x14ac:dyDescent="0.25">
      <c r="A7" s="32" t="s">
        <v>66</v>
      </c>
      <c r="B7" s="25"/>
      <c r="C7" s="25"/>
      <c r="D7" s="25"/>
      <c r="E7" s="25"/>
      <c r="F7" s="33" t="s">
        <v>23</v>
      </c>
    </row>
    <row r="8" spans="1:6" x14ac:dyDescent="0.25">
      <c r="A8" s="374"/>
      <c r="B8" s="375"/>
      <c r="C8" s="375"/>
      <c r="D8" s="375"/>
      <c r="E8" s="376"/>
      <c r="F8" s="34"/>
    </row>
    <row r="9" spans="1:6" x14ac:dyDescent="0.25">
      <c r="A9" s="377" t="s">
        <v>2208</v>
      </c>
      <c r="B9" s="378"/>
      <c r="C9" s="378"/>
      <c r="D9" s="378"/>
      <c r="E9" s="379"/>
      <c r="F9" s="35" t="s">
        <v>2209</v>
      </c>
    </row>
    <row r="10" spans="1:6" x14ac:dyDescent="0.25">
      <c r="A10" s="362" t="s">
        <v>2210</v>
      </c>
      <c r="B10" s="363"/>
      <c r="C10" s="363"/>
      <c r="D10" s="363"/>
      <c r="E10" s="364"/>
      <c r="F10" s="35" t="s">
        <v>2211</v>
      </c>
    </row>
    <row r="11" spans="1:6" x14ac:dyDescent="0.25">
      <c r="A11" s="365" t="s">
        <v>2212</v>
      </c>
      <c r="B11" s="366"/>
      <c r="C11" s="366"/>
      <c r="D11" s="366"/>
      <c r="E11" s="367"/>
      <c r="F11" s="36"/>
    </row>
    <row r="12" spans="1:6" x14ac:dyDescent="0.25">
      <c r="A12" s="37"/>
      <c r="B12" s="38"/>
      <c r="C12" s="38"/>
      <c r="D12" s="38"/>
      <c r="E12" s="38"/>
      <c r="F12" s="39"/>
    </row>
    <row r="13" spans="1:6" x14ac:dyDescent="0.25">
      <c r="A13" s="40" t="s">
        <v>8</v>
      </c>
      <c r="B13" s="40" t="s">
        <v>9</v>
      </c>
      <c r="C13" s="40" t="s">
        <v>70</v>
      </c>
      <c r="D13" s="40" t="s">
        <v>11</v>
      </c>
      <c r="E13" s="38" t="s">
        <v>12</v>
      </c>
      <c r="F13" s="41" t="s">
        <v>19</v>
      </c>
    </row>
    <row r="14" spans="1:6" x14ac:dyDescent="0.25">
      <c r="A14" s="259" t="s">
        <v>207</v>
      </c>
      <c r="B14" s="279">
        <v>100</v>
      </c>
      <c r="C14" s="10" t="s">
        <v>1409</v>
      </c>
      <c r="D14" s="10" t="s">
        <v>1408</v>
      </c>
      <c r="E14" s="10" t="s">
        <v>1926</v>
      </c>
      <c r="F14" s="219"/>
    </row>
    <row r="15" spans="1:6" x14ac:dyDescent="0.25">
      <c r="A15" s="280" t="s">
        <v>207</v>
      </c>
      <c r="B15" s="260">
        <v>1</v>
      </c>
      <c r="C15" s="205" t="s">
        <v>1329</v>
      </c>
      <c r="D15" s="205"/>
      <c r="E15" s="205" t="s">
        <v>1330</v>
      </c>
      <c r="F15" s="219"/>
    </row>
    <row r="16" spans="1:6" s="44" customFormat="1" x14ac:dyDescent="0.25">
      <c r="A16" s="280" t="s">
        <v>207</v>
      </c>
      <c r="B16" s="260">
        <v>27</v>
      </c>
      <c r="C16" s="205" t="s">
        <v>875</v>
      </c>
      <c r="D16" s="205"/>
      <c r="E16" s="205" t="s">
        <v>876</v>
      </c>
      <c r="F16" s="219"/>
    </row>
    <row r="17" spans="1:6" s="44" customFormat="1" x14ac:dyDescent="0.25">
      <c r="A17" s="280" t="s">
        <v>207</v>
      </c>
      <c r="B17" s="260">
        <v>40</v>
      </c>
      <c r="C17" s="205" t="s">
        <v>877</v>
      </c>
      <c r="D17" s="205"/>
      <c r="E17" s="205" t="s">
        <v>878</v>
      </c>
      <c r="F17" s="219"/>
    </row>
    <row r="18" spans="1:6" s="44" customFormat="1" x14ac:dyDescent="0.25">
      <c r="A18" s="280" t="s">
        <v>207</v>
      </c>
      <c r="B18" s="260">
        <v>110</v>
      </c>
      <c r="C18" s="205" t="s">
        <v>1331</v>
      </c>
      <c r="D18" s="205"/>
      <c r="E18" s="205" t="s">
        <v>911</v>
      </c>
      <c r="F18" s="219"/>
    </row>
    <row r="19" spans="1:6" s="44" customFormat="1" x14ac:dyDescent="0.25">
      <c r="A19" s="280" t="s">
        <v>207</v>
      </c>
      <c r="B19" s="260">
        <v>13</v>
      </c>
      <c r="C19" s="205" t="s">
        <v>879</v>
      </c>
      <c r="D19" s="205"/>
      <c r="E19" s="205" t="s">
        <v>1332</v>
      </c>
      <c r="F19" s="219"/>
    </row>
    <row r="20" spans="1:6" s="44" customFormat="1" x14ac:dyDescent="0.25">
      <c r="A20" s="280" t="s">
        <v>207</v>
      </c>
      <c r="B20" s="260">
        <v>14</v>
      </c>
      <c r="C20" s="205" t="s">
        <v>1333</v>
      </c>
      <c r="D20" s="205"/>
      <c r="E20" s="205" t="s">
        <v>1334</v>
      </c>
      <c r="F20" s="219"/>
    </row>
    <row r="21" spans="1:6" s="44" customFormat="1" x14ac:dyDescent="0.25">
      <c r="A21" s="280" t="s">
        <v>207</v>
      </c>
      <c r="B21" s="260">
        <v>4</v>
      </c>
      <c r="C21" s="205" t="s">
        <v>1335</v>
      </c>
      <c r="D21" s="205"/>
      <c r="E21" s="205" t="s">
        <v>870</v>
      </c>
      <c r="F21" s="219"/>
    </row>
    <row r="22" spans="1:6" s="44" customFormat="1" x14ac:dyDescent="0.25">
      <c r="A22" s="280" t="s">
        <v>207</v>
      </c>
      <c r="B22" s="260">
        <v>15</v>
      </c>
      <c r="C22" s="205" t="s">
        <v>1336</v>
      </c>
      <c r="D22" s="205"/>
      <c r="E22" s="205" t="s">
        <v>1337</v>
      </c>
      <c r="F22" s="219"/>
    </row>
    <row r="23" spans="1:6" s="44" customFormat="1" x14ac:dyDescent="0.25">
      <c r="A23" s="280" t="s">
        <v>207</v>
      </c>
      <c r="B23" s="260">
        <v>6</v>
      </c>
      <c r="C23" s="205" t="s">
        <v>1338</v>
      </c>
      <c r="D23" s="205"/>
      <c r="E23" s="205" t="s">
        <v>1339</v>
      </c>
      <c r="F23" s="219"/>
    </row>
    <row r="24" spans="1:6" x14ac:dyDescent="0.25">
      <c r="A24" s="280" t="s">
        <v>207</v>
      </c>
      <c r="B24" s="260">
        <v>9</v>
      </c>
      <c r="C24" s="205" t="s">
        <v>1340</v>
      </c>
      <c r="D24" s="205"/>
      <c r="E24" s="205" t="s">
        <v>1341</v>
      </c>
      <c r="F24" s="219"/>
    </row>
    <row r="25" spans="1:6" x14ac:dyDescent="0.25">
      <c r="A25" s="280" t="s">
        <v>207</v>
      </c>
      <c r="B25" s="260">
        <v>2</v>
      </c>
      <c r="C25" s="205" t="s">
        <v>871</v>
      </c>
      <c r="D25" s="205"/>
      <c r="E25" s="205" t="s">
        <v>1342</v>
      </c>
      <c r="F25" s="219"/>
    </row>
    <row r="26" spans="1:6" s="44" customFormat="1" x14ac:dyDescent="0.25">
      <c r="A26" s="280" t="s">
        <v>1950</v>
      </c>
      <c r="B26" s="260">
        <v>2</v>
      </c>
      <c r="C26" s="205"/>
      <c r="D26" s="205"/>
      <c r="E26" s="205" t="s">
        <v>1951</v>
      </c>
      <c r="F26" s="219"/>
    </row>
    <row r="27" spans="1:6" s="44" customFormat="1" x14ac:dyDescent="0.25">
      <c r="A27" s="280" t="s">
        <v>207</v>
      </c>
      <c r="B27" s="260">
        <v>1</v>
      </c>
      <c r="C27" s="205" t="s">
        <v>957</v>
      </c>
      <c r="D27" s="205"/>
      <c r="E27" s="205" t="s">
        <v>1343</v>
      </c>
      <c r="F27" s="219"/>
    </row>
    <row r="28" spans="1:6" s="44" customFormat="1" x14ac:dyDescent="0.25">
      <c r="A28" s="286" t="s">
        <v>207</v>
      </c>
      <c r="B28" s="279">
        <v>1</v>
      </c>
      <c r="C28" s="205"/>
      <c r="D28" s="205"/>
      <c r="E28" s="10" t="s">
        <v>1542</v>
      </c>
      <c r="F28" s="219"/>
    </row>
    <row r="29" spans="1:6" s="44" customFormat="1" x14ac:dyDescent="0.25">
      <c r="A29" s="286" t="s">
        <v>207</v>
      </c>
      <c r="B29" s="287">
        <v>2</v>
      </c>
      <c r="C29" s="205"/>
      <c r="D29" s="205"/>
      <c r="E29" s="207" t="s">
        <v>1952</v>
      </c>
      <c r="F29" s="219"/>
    </row>
    <row r="30" spans="1:6" s="44" customFormat="1" x14ac:dyDescent="0.25">
      <c r="A30" s="280" t="s">
        <v>207</v>
      </c>
      <c r="B30" s="260">
        <v>2</v>
      </c>
      <c r="C30" s="205" t="s">
        <v>1358</v>
      </c>
      <c r="D30" s="205"/>
      <c r="E30" s="205" t="s">
        <v>1372</v>
      </c>
      <c r="F30" s="219"/>
    </row>
    <row r="31" spans="1:6" s="44" customFormat="1" x14ac:dyDescent="0.25">
      <c r="A31" s="280" t="s">
        <v>207</v>
      </c>
      <c r="B31" s="260">
        <v>2</v>
      </c>
      <c r="C31" s="205" t="s">
        <v>1400</v>
      </c>
      <c r="D31" s="205"/>
      <c r="E31" s="205" t="s">
        <v>1401</v>
      </c>
      <c r="F31" s="219"/>
    </row>
    <row r="32" spans="1:6" s="44" customFormat="1" x14ac:dyDescent="0.25">
      <c r="A32" s="280" t="s">
        <v>207</v>
      </c>
      <c r="B32" s="279">
        <v>83</v>
      </c>
      <c r="C32" s="10" t="s">
        <v>1409</v>
      </c>
      <c r="D32" s="10" t="s">
        <v>912</v>
      </c>
      <c r="E32" s="10" t="s">
        <v>913</v>
      </c>
      <c r="F32" s="219"/>
    </row>
    <row r="33" spans="1:6" s="44" customFormat="1" x14ac:dyDescent="0.25">
      <c r="A33" s="280" t="s">
        <v>207</v>
      </c>
      <c r="B33" s="279">
        <v>3</v>
      </c>
      <c r="C33" s="10" t="s">
        <v>1409</v>
      </c>
      <c r="D33" s="10" t="s">
        <v>1504</v>
      </c>
      <c r="E33" s="10" t="s">
        <v>1505</v>
      </c>
      <c r="F33" s="219"/>
    </row>
    <row r="34" spans="1:6" s="44" customFormat="1" x14ac:dyDescent="0.25">
      <c r="A34" s="280" t="s">
        <v>207</v>
      </c>
      <c r="B34" s="279">
        <v>5</v>
      </c>
      <c r="C34" s="10" t="s">
        <v>1409</v>
      </c>
      <c r="D34" s="10" t="s">
        <v>1506</v>
      </c>
      <c r="E34" s="10" t="s">
        <v>1507</v>
      </c>
      <c r="F34" s="219"/>
    </row>
    <row r="35" spans="1:6" s="44" customFormat="1" x14ac:dyDescent="0.25">
      <c r="A35" s="280" t="s">
        <v>207</v>
      </c>
      <c r="B35" s="260">
        <v>5</v>
      </c>
      <c r="C35" s="205" t="s">
        <v>1398</v>
      </c>
      <c r="D35" s="205"/>
      <c r="E35" s="205" t="s">
        <v>1399</v>
      </c>
      <c r="F35" s="219"/>
    </row>
    <row r="36" spans="1:6" s="44" customFormat="1" x14ac:dyDescent="0.25">
      <c r="A36" s="280" t="s">
        <v>207</v>
      </c>
      <c r="B36" s="279">
        <v>86</v>
      </c>
      <c r="C36" s="10" t="s">
        <v>1409</v>
      </c>
      <c r="D36" s="10">
        <v>14613</v>
      </c>
      <c r="E36" s="10" t="s">
        <v>1492</v>
      </c>
      <c r="F36" s="219"/>
    </row>
    <row r="37" spans="1:6" s="44" customFormat="1" x14ac:dyDescent="0.25">
      <c r="A37" s="280" t="s">
        <v>207</v>
      </c>
      <c r="B37" s="279">
        <v>6</v>
      </c>
      <c r="C37" s="10" t="s">
        <v>1409</v>
      </c>
      <c r="D37" s="10">
        <v>14614</v>
      </c>
      <c r="E37" s="10" t="s">
        <v>1493</v>
      </c>
      <c r="F37" s="219"/>
    </row>
    <row r="38" spans="1:6" s="44" customFormat="1" x14ac:dyDescent="0.25">
      <c r="A38" s="280" t="s">
        <v>207</v>
      </c>
      <c r="B38" s="279">
        <v>2</v>
      </c>
      <c r="C38" s="10" t="s">
        <v>1409</v>
      </c>
      <c r="D38" s="10">
        <v>14617</v>
      </c>
      <c r="E38" s="10" t="s">
        <v>1494</v>
      </c>
      <c r="F38" s="219"/>
    </row>
    <row r="39" spans="1:6" s="44" customFormat="1" x14ac:dyDescent="0.25">
      <c r="A39" s="280" t="s">
        <v>207</v>
      </c>
      <c r="B39" s="279">
        <v>2</v>
      </c>
      <c r="C39" s="10" t="s">
        <v>1409</v>
      </c>
      <c r="D39" s="10">
        <v>14052</v>
      </c>
      <c r="E39" s="10" t="s">
        <v>1495</v>
      </c>
      <c r="F39" s="219"/>
    </row>
    <row r="40" spans="1:6" s="44" customFormat="1" x14ac:dyDescent="0.25">
      <c r="A40" s="280" t="s">
        <v>207</v>
      </c>
      <c r="B40" s="279">
        <v>1</v>
      </c>
      <c r="C40" s="10" t="s">
        <v>1409</v>
      </c>
      <c r="D40" s="10">
        <v>14373</v>
      </c>
      <c r="E40" s="10" t="s">
        <v>1496</v>
      </c>
      <c r="F40" s="219"/>
    </row>
    <row r="41" spans="1:6" s="44" customFormat="1" x14ac:dyDescent="0.25">
      <c r="A41" s="280" t="s">
        <v>207</v>
      </c>
      <c r="B41" s="279">
        <v>1</v>
      </c>
      <c r="C41" s="10" t="s">
        <v>1409</v>
      </c>
      <c r="D41" s="10">
        <v>14378</v>
      </c>
      <c r="E41" s="10" t="s">
        <v>1497</v>
      </c>
      <c r="F41" s="219"/>
    </row>
    <row r="42" spans="1:6" s="44" customFormat="1" x14ac:dyDescent="0.25">
      <c r="A42" s="280" t="s">
        <v>207</v>
      </c>
      <c r="B42" s="279">
        <v>3</v>
      </c>
      <c r="C42" s="10" t="s">
        <v>1501</v>
      </c>
      <c r="D42" s="10">
        <v>2004035</v>
      </c>
      <c r="E42" s="10" t="s">
        <v>1953</v>
      </c>
      <c r="F42" s="219"/>
    </row>
    <row r="43" spans="1:6" s="44" customFormat="1" x14ac:dyDescent="0.25">
      <c r="A43" s="280" t="s">
        <v>207</v>
      </c>
      <c r="B43" s="279">
        <v>3</v>
      </c>
      <c r="C43" s="10"/>
      <c r="D43" s="10"/>
      <c r="E43" s="10" t="s">
        <v>1954</v>
      </c>
      <c r="F43" s="219"/>
    </row>
    <row r="44" spans="1:6" s="44" customFormat="1" x14ac:dyDescent="0.25">
      <c r="A44" s="280" t="s">
        <v>207</v>
      </c>
      <c r="B44" s="279">
        <v>7</v>
      </c>
      <c r="C44" s="10"/>
      <c r="D44" s="10"/>
      <c r="E44" s="10" t="s">
        <v>1955</v>
      </c>
      <c r="F44" s="219"/>
    </row>
    <row r="45" spans="1:6" s="44" customFormat="1" x14ac:dyDescent="0.25">
      <c r="A45" s="280" t="s">
        <v>207</v>
      </c>
      <c r="B45" s="279">
        <v>8</v>
      </c>
      <c r="C45" s="10" t="s">
        <v>1490</v>
      </c>
      <c r="D45" s="10" t="s">
        <v>1489</v>
      </c>
      <c r="E45" s="10" t="s">
        <v>1491</v>
      </c>
      <c r="F45" s="219"/>
    </row>
    <row r="46" spans="1:6" s="44" customFormat="1" x14ac:dyDescent="0.25">
      <c r="A46" s="280" t="s">
        <v>207</v>
      </c>
      <c r="B46" s="260">
        <v>2</v>
      </c>
      <c r="C46" s="205" t="s">
        <v>1403</v>
      </c>
      <c r="D46" s="205"/>
      <c r="E46" s="288" t="s">
        <v>1404</v>
      </c>
      <c r="F46" s="219"/>
    </row>
    <row r="47" spans="1:6" s="44" customFormat="1" x14ac:dyDescent="0.25">
      <c r="A47" s="280" t="s">
        <v>403</v>
      </c>
      <c r="B47" s="260">
        <v>2</v>
      </c>
      <c r="C47" s="205" t="s">
        <v>1344</v>
      </c>
      <c r="D47" s="205"/>
      <c r="E47" s="205" t="s">
        <v>1345</v>
      </c>
      <c r="F47" s="219"/>
    </row>
    <row r="48" spans="1:6" s="44" customFormat="1" x14ac:dyDescent="0.25">
      <c r="A48" s="280" t="s">
        <v>207</v>
      </c>
      <c r="B48" s="260">
        <v>2</v>
      </c>
      <c r="C48" s="205" t="s">
        <v>1346</v>
      </c>
      <c r="D48" s="205"/>
      <c r="E48" s="205" t="s">
        <v>1347</v>
      </c>
      <c r="F48" s="219"/>
    </row>
    <row r="49" spans="1:8" s="44" customFormat="1" x14ac:dyDescent="0.25">
      <c r="A49" s="280" t="s">
        <v>263</v>
      </c>
      <c r="B49" s="260">
        <v>2</v>
      </c>
      <c r="C49" s="205" t="s">
        <v>1348</v>
      </c>
      <c r="D49" s="205"/>
      <c r="E49" s="205" t="s">
        <v>1349</v>
      </c>
      <c r="F49" s="219"/>
    </row>
    <row r="50" spans="1:8" s="44" customFormat="1" x14ac:dyDescent="0.25">
      <c r="A50" s="280" t="s">
        <v>207</v>
      </c>
      <c r="B50" s="260">
        <v>1</v>
      </c>
      <c r="C50" s="205" t="s">
        <v>1374</v>
      </c>
      <c r="D50" s="205"/>
      <c r="E50" s="205" t="s">
        <v>1375</v>
      </c>
      <c r="F50" s="219"/>
    </row>
    <row r="51" spans="1:8" s="44" customFormat="1" x14ac:dyDescent="0.25">
      <c r="A51" s="280" t="s">
        <v>207</v>
      </c>
      <c r="B51" s="260">
        <v>2</v>
      </c>
      <c r="C51" s="205" t="s">
        <v>1376</v>
      </c>
      <c r="D51" s="205"/>
      <c r="E51" s="205" t="s">
        <v>1377</v>
      </c>
      <c r="F51" s="219"/>
    </row>
    <row r="52" spans="1:8" s="44" customFormat="1" x14ac:dyDescent="0.25">
      <c r="A52" s="280" t="s">
        <v>207</v>
      </c>
      <c r="B52" s="260">
        <v>1</v>
      </c>
      <c r="C52" s="205" t="s">
        <v>1389</v>
      </c>
      <c r="D52" s="205"/>
      <c r="E52" s="205" t="s">
        <v>1390</v>
      </c>
      <c r="F52" s="219"/>
    </row>
    <row r="53" spans="1:8" s="44" customFormat="1" x14ac:dyDescent="0.25">
      <c r="A53" s="259"/>
      <c r="B53" s="10"/>
      <c r="C53" s="10"/>
      <c r="D53" s="10"/>
      <c r="E53" s="10"/>
      <c r="F53" s="71"/>
    </row>
    <row r="54" spans="1:8" x14ac:dyDescent="0.25">
      <c r="A54" s="259"/>
      <c r="B54" s="10"/>
      <c r="C54" s="10"/>
      <c r="D54" s="10"/>
      <c r="E54" s="10"/>
      <c r="F54" s="72"/>
      <c r="H54" s="23"/>
    </row>
    <row r="55" spans="1:8" x14ac:dyDescent="0.25">
      <c r="A55" s="46"/>
      <c r="B55" s="46"/>
      <c r="C55" s="46"/>
      <c r="D55" s="46"/>
      <c r="E55" s="46"/>
      <c r="F55" s="70"/>
    </row>
    <row r="56" spans="1:8" x14ac:dyDescent="0.25">
      <c r="A56" s="46"/>
      <c r="B56" s="46"/>
      <c r="C56" s="46"/>
      <c r="D56" s="46"/>
      <c r="E56" s="46"/>
      <c r="F56" s="46"/>
    </row>
    <row r="57" spans="1:8" x14ac:dyDescent="0.25">
      <c r="A57" s="47" t="s">
        <v>97</v>
      </c>
      <c r="B57" s="48"/>
      <c r="C57" s="48"/>
      <c r="D57" s="48"/>
      <c r="E57" s="48"/>
      <c r="F57" s="49" t="s">
        <v>98</v>
      </c>
    </row>
    <row r="58" spans="1:8" x14ac:dyDescent="0.25">
      <c r="A58" s="47"/>
      <c r="B58" s="48"/>
      <c r="C58" s="48"/>
      <c r="D58" s="48"/>
      <c r="E58" s="48"/>
      <c r="F58" s="50"/>
    </row>
    <row r="59" spans="1:8" x14ac:dyDescent="0.25">
      <c r="A59" s="47" t="s">
        <v>99</v>
      </c>
      <c r="B59" s="48"/>
      <c r="C59" s="48"/>
      <c r="D59" s="48"/>
      <c r="E59" s="48"/>
      <c r="F59" s="51"/>
    </row>
    <row r="60" spans="1:8" x14ac:dyDescent="0.25">
      <c r="A60" s="52"/>
      <c r="B60" s="53"/>
      <c r="C60" s="53"/>
      <c r="D60" s="53"/>
      <c r="E60" s="53"/>
      <c r="F60" s="49" t="s">
        <v>100</v>
      </c>
    </row>
    <row r="61" spans="1:8" x14ac:dyDescent="0.25">
      <c r="A61" s="47" t="s">
        <v>2214</v>
      </c>
      <c r="B61" s="48"/>
      <c r="C61" s="48"/>
      <c r="D61" s="48"/>
      <c r="E61" s="48"/>
      <c r="F61" s="54"/>
    </row>
    <row r="62" spans="1:8" x14ac:dyDescent="0.25">
      <c r="A62" s="55"/>
      <c r="B62" s="56"/>
      <c r="C62" s="56"/>
      <c r="D62" s="56"/>
      <c r="E62" s="56"/>
      <c r="F62" s="51"/>
    </row>
    <row r="65" spans="6:6" x14ac:dyDescent="0.25">
      <c r="F65" s="15"/>
    </row>
    <row r="66" spans="6:6" x14ac:dyDescent="0.25">
      <c r="F66" s="23"/>
    </row>
    <row r="67" spans="6:6" x14ac:dyDescent="0.25">
      <c r="F67" s="23"/>
    </row>
    <row r="69" spans="6:6" x14ac:dyDescent="0.25">
      <c r="F69" s="23">
        <f>SUM(F65:F68)</f>
        <v>0</v>
      </c>
    </row>
  </sheetData>
  <mergeCells count="8">
    <mergeCell ref="A10:E10"/>
    <mergeCell ref="A11:E11"/>
    <mergeCell ref="A2:E2"/>
    <mergeCell ref="A3:E3"/>
    <mergeCell ref="A4:E4"/>
    <mergeCell ref="A5:E5"/>
    <mergeCell ref="A8:E8"/>
    <mergeCell ref="A9:E9"/>
  </mergeCells>
  <pageMargins left="0.70866141732283472" right="0.70866141732283472" top="0.35433070866141736" bottom="0.35433070866141736" header="0.31496062992125984" footer="0.31496062992125984"/>
  <pageSetup paperSize="9" scale="88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88CD8E-2629-41E6-9DE4-F7D4055A51E2}">
  <dimension ref="A1:M81"/>
  <sheetViews>
    <sheetView workbookViewId="0">
      <selection activeCell="F74" sqref="A1:F74"/>
    </sheetView>
  </sheetViews>
  <sheetFormatPr defaultRowHeight="15" x14ac:dyDescent="0.25"/>
  <cols>
    <col min="1" max="1" width="5.5703125" customWidth="1"/>
    <col min="2" max="2" width="6.85546875" customWidth="1"/>
    <col min="3" max="3" width="6.7109375" customWidth="1"/>
    <col min="4" max="4" width="7.28515625" customWidth="1"/>
    <col min="5" max="5" width="26" customWidth="1"/>
    <col min="6" max="6" width="41" customWidth="1"/>
    <col min="8" max="8" width="9.42578125" bestFit="1" customWidth="1"/>
  </cols>
  <sheetData>
    <row r="1" spans="1:8" x14ac:dyDescent="0.25">
      <c r="A1" s="25"/>
      <c r="B1" s="25"/>
      <c r="C1" s="25"/>
      <c r="D1" s="25"/>
      <c r="E1" s="25"/>
    </row>
    <row r="2" spans="1:8" x14ac:dyDescent="0.25">
      <c r="A2" s="368" t="s">
        <v>59</v>
      </c>
      <c r="B2" s="369"/>
      <c r="C2" s="369"/>
      <c r="D2" s="369"/>
      <c r="E2" s="370"/>
      <c r="F2" s="27" t="s">
        <v>60</v>
      </c>
    </row>
    <row r="3" spans="1:8" x14ac:dyDescent="0.25">
      <c r="A3" s="371" t="s">
        <v>61</v>
      </c>
      <c r="B3" s="372"/>
      <c r="C3" s="372"/>
      <c r="D3" s="372"/>
      <c r="E3" s="373"/>
      <c r="F3" s="28" t="s">
        <v>2574</v>
      </c>
    </row>
    <row r="4" spans="1:8" x14ac:dyDescent="0.25">
      <c r="A4" s="371" t="s">
        <v>63</v>
      </c>
      <c r="B4" s="372"/>
      <c r="C4" s="372"/>
      <c r="D4" s="372"/>
      <c r="E4" s="373"/>
      <c r="F4" s="29"/>
    </row>
    <row r="5" spans="1:8" x14ac:dyDescent="0.25">
      <c r="A5" s="371" t="s">
        <v>64</v>
      </c>
      <c r="B5" s="372"/>
      <c r="C5" s="372"/>
      <c r="D5" s="372"/>
      <c r="E5" s="373"/>
      <c r="F5" s="30" t="s">
        <v>65</v>
      </c>
    </row>
    <row r="6" spans="1:8" x14ac:dyDescent="0.25">
      <c r="A6" s="299"/>
      <c r="B6" s="299"/>
      <c r="C6" s="299"/>
      <c r="D6" s="299"/>
      <c r="E6" s="299"/>
      <c r="F6" s="32"/>
    </row>
    <row r="7" spans="1:8" x14ac:dyDescent="0.25">
      <c r="A7" s="32" t="s">
        <v>66</v>
      </c>
      <c r="B7" s="25"/>
      <c r="C7" s="25"/>
      <c r="D7" s="25"/>
      <c r="E7" s="25"/>
      <c r="F7" s="33" t="s">
        <v>23</v>
      </c>
    </row>
    <row r="8" spans="1:8" x14ac:dyDescent="0.25">
      <c r="A8" s="374"/>
      <c r="B8" s="375"/>
      <c r="C8" s="375"/>
      <c r="D8" s="375"/>
      <c r="E8" s="376"/>
      <c r="F8" s="34"/>
    </row>
    <row r="9" spans="1:8" x14ac:dyDescent="0.25">
      <c r="A9" s="377" t="s">
        <v>2572</v>
      </c>
      <c r="B9" s="378"/>
      <c r="C9" s="378"/>
      <c r="D9" s="378"/>
      <c r="E9" s="379"/>
      <c r="F9" s="35" t="s">
        <v>24</v>
      </c>
    </row>
    <row r="10" spans="1:8" x14ac:dyDescent="0.25">
      <c r="A10" s="362" t="s">
        <v>2573</v>
      </c>
      <c r="B10" s="363"/>
      <c r="C10" s="363"/>
      <c r="D10" s="363"/>
      <c r="E10" s="364"/>
      <c r="F10" s="35"/>
    </row>
    <row r="11" spans="1:8" x14ac:dyDescent="0.25">
      <c r="A11" s="365"/>
      <c r="B11" s="366"/>
      <c r="C11" s="366"/>
      <c r="D11" s="366"/>
      <c r="E11" s="367"/>
      <c r="F11" s="36"/>
    </row>
    <row r="12" spans="1:8" x14ac:dyDescent="0.25">
      <c r="A12" s="37"/>
      <c r="B12" s="38"/>
      <c r="C12" s="38"/>
      <c r="D12" s="38"/>
      <c r="E12" s="38"/>
      <c r="F12" s="39"/>
    </row>
    <row r="13" spans="1:8" x14ac:dyDescent="0.25">
      <c r="A13" s="40" t="s">
        <v>8</v>
      </c>
      <c r="B13" s="40" t="s">
        <v>9</v>
      </c>
      <c r="C13" s="40" t="s">
        <v>70</v>
      </c>
      <c r="D13" s="40" t="s">
        <v>11</v>
      </c>
      <c r="E13" s="38" t="s">
        <v>12</v>
      </c>
      <c r="F13" s="41" t="s">
        <v>19</v>
      </c>
    </row>
    <row r="14" spans="1:8" x14ac:dyDescent="0.25">
      <c r="A14" s="10" t="s">
        <v>207</v>
      </c>
      <c r="B14" s="10">
        <v>1</v>
      </c>
      <c r="C14" s="10" t="s">
        <v>394</v>
      </c>
      <c r="D14" s="10"/>
      <c r="E14" s="10" t="s">
        <v>395</v>
      </c>
      <c r="F14" s="10"/>
      <c r="H14" s="130"/>
    </row>
    <row r="15" spans="1:8" x14ac:dyDescent="0.25">
      <c r="A15" s="10" t="s">
        <v>399</v>
      </c>
      <c r="B15" s="10">
        <v>10.92</v>
      </c>
      <c r="C15" s="10" t="s">
        <v>397</v>
      </c>
      <c r="D15" s="10"/>
      <c r="E15" s="10" t="s">
        <v>398</v>
      </c>
      <c r="F15" s="10"/>
      <c r="H15" s="130"/>
    </row>
    <row r="16" spans="1:8" s="44" customFormat="1" x14ac:dyDescent="0.25">
      <c r="A16" s="10" t="s">
        <v>77</v>
      </c>
      <c r="B16" s="10">
        <v>65</v>
      </c>
      <c r="C16" s="10"/>
      <c r="D16" s="43"/>
      <c r="E16" s="10" t="s">
        <v>624</v>
      </c>
      <c r="F16" s="43"/>
      <c r="H16" s="130"/>
    </row>
    <row r="17" spans="1:10" s="44" customFormat="1" x14ac:dyDescent="0.25">
      <c r="A17" s="10" t="s">
        <v>207</v>
      </c>
      <c r="B17" s="10">
        <v>4</v>
      </c>
      <c r="C17" s="10"/>
      <c r="D17" s="43"/>
      <c r="E17" s="10" t="s">
        <v>618</v>
      </c>
      <c r="F17" s="43"/>
      <c r="H17" s="130"/>
    </row>
    <row r="18" spans="1:10" s="44" customFormat="1" x14ac:dyDescent="0.25">
      <c r="A18" s="10" t="s">
        <v>207</v>
      </c>
      <c r="B18" s="10">
        <v>1</v>
      </c>
      <c r="C18" s="10" t="s">
        <v>554</v>
      </c>
      <c r="D18" s="43"/>
      <c r="E18" s="10" t="s">
        <v>148</v>
      </c>
      <c r="F18" s="43"/>
      <c r="H18" s="130"/>
    </row>
    <row r="19" spans="1:10" s="44" customFormat="1" x14ac:dyDescent="0.25">
      <c r="A19" s="10" t="s">
        <v>207</v>
      </c>
      <c r="B19" s="10">
        <v>1</v>
      </c>
      <c r="C19" s="10" t="s">
        <v>555</v>
      </c>
      <c r="D19" s="43"/>
      <c r="E19" s="10" t="s">
        <v>556</v>
      </c>
      <c r="F19" s="43"/>
      <c r="H19" s="130"/>
    </row>
    <row r="20" spans="1:10" s="44" customFormat="1" x14ac:dyDescent="0.25">
      <c r="A20" s="10" t="s">
        <v>403</v>
      </c>
      <c r="B20" s="10">
        <v>37</v>
      </c>
      <c r="C20" s="10" t="s">
        <v>401</v>
      </c>
      <c r="D20" s="43"/>
      <c r="E20" s="10" t="s">
        <v>402</v>
      </c>
      <c r="F20" s="43"/>
      <c r="H20" s="130"/>
    </row>
    <row r="21" spans="1:10" s="44" customFormat="1" x14ac:dyDescent="0.25">
      <c r="A21" s="10" t="s">
        <v>403</v>
      </c>
      <c r="B21" s="10">
        <v>37</v>
      </c>
      <c r="C21" s="10" t="s">
        <v>404</v>
      </c>
      <c r="D21" s="43"/>
      <c r="E21" s="10" t="s">
        <v>405</v>
      </c>
      <c r="F21" s="43"/>
      <c r="J21" s="130"/>
    </row>
    <row r="22" spans="1:10" s="44" customFormat="1" x14ac:dyDescent="0.25">
      <c r="A22" s="10" t="s">
        <v>403</v>
      </c>
      <c r="B22" s="10">
        <v>40</v>
      </c>
      <c r="C22" s="10" t="s">
        <v>406</v>
      </c>
      <c r="D22" s="43"/>
      <c r="E22" s="10" t="s">
        <v>407</v>
      </c>
      <c r="F22" s="43"/>
      <c r="H22" s="130"/>
    </row>
    <row r="23" spans="1:10" s="44" customFormat="1" x14ac:dyDescent="0.25">
      <c r="A23" s="10" t="s">
        <v>207</v>
      </c>
      <c r="B23" s="10">
        <v>7</v>
      </c>
      <c r="C23" s="10" t="s">
        <v>408</v>
      </c>
      <c r="D23" s="43"/>
      <c r="E23" s="10" t="s">
        <v>409</v>
      </c>
      <c r="F23" s="43"/>
      <c r="H23" s="15"/>
    </row>
    <row r="24" spans="1:10" x14ac:dyDescent="0.25">
      <c r="A24" s="10" t="s">
        <v>207</v>
      </c>
      <c r="B24" s="10">
        <v>1</v>
      </c>
      <c r="C24" s="10" t="s">
        <v>410</v>
      </c>
      <c r="D24" s="10"/>
      <c r="E24" s="10" t="s">
        <v>411</v>
      </c>
      <c r="F24" s="10"/>
      <c r="H24" s="221"/>
    </row>
    <row r="25" spans="1:10" x14ac:dyDescent="0.25">
      <c r="A25" s="10" t="s">
        <v>207</v>
      </c>
      <c r="B25" s="10">
        <v>1</v>
      </c>
      <c r="C25" s="10"/>
      <c r="D25" s="10"/>
      <c r="E25" s="10" t="s">
        <v>634</v>
      </c>
      <c r="F25" s="10"/>
      <c r="H25" s="221"/>
    </row>
    <row r="26" spans="1:10" s="44" customFormat="1" x14ac:dyDescent="0.25">
      <c r="A26" s="10" t="s">
        <v>403</v>
      </c>
      <c r="B26" s="10">
        <v>6</v>
      </c>
      <c r="C26" s="10" t="s">
        <v>412</v>
      </c>
      <c r="D26" s="43"/>
      <c r="E26" s="10" t="s">
        <v>413</v>
      </c>
      <c r="F26" s="43"/>
      <c r="H26" s="23"/>
    </row>
    <row r="27" spans="1:10" s="44" customFormat="1" x14ac:dyDescent="0.25">
      <c r="A27" s="10" t="s">
        <v>207</v>
      </c>
      <c r="B27" s="10">
        <v>1</v>
      </c>
      <c r="C27" s="10" t="s">
        <v>414</v>
      </c>
      <c r="D27" s="43"/>
      <c r="E27" s="10" t="s">
        <v>415</v>
      </c>
      <c r="F27" s="43"/>
      <c r="H27" s="23"/>
    </row>
    <row r="28" spans="1:10" s="44" customFormat="1" x14ac:dyDescent="0.25">
      <c r="A28" s="280" t="s">
        <v>403</v>
      </c>
      <c r="B28" s="219">
        <v>6</v>
      </c>
      <c r="C28" s="219" t="s">
        <v>706</v>
      </c>
      <c r="D28" s="43"/>
      <c r="E28" s="219" t="s">
        <v>707</v>
      </c>
      <c r="F28" s="43"/>
      <c r="H28" s="23"/>
    </row>
    <row r="29" spans="1:10" s="44" customFormat="1" x14ac:dyDescent="0.25">
      <c r="A29" s="10" t="s">
        <v>207</v>
      </c>
      <c r="B29" s="10">
        <v>1</v>
      </c>
      <c r="C29" s="10" t="s">
        <v>416</v>
      </c>
      <c r="D29" s="43"/>
      <c r="E29" s="10" t="s">
        <v>417</v>
      </c>
      <c r="F29" s="43"/>
      <c r="H29" s="23"/>
    </row>
    <row r="30" spans="1:10" s="44" customFormat="1" x14ac:dyDescent="0.25">
      <c r="A30" s="10" t="s">
        <v>207</v>
      </c>
      <c r="B30" s="10">
        <v>3</v>
      </c>
      <c r="C30" s="10" t="s">
        <v>418</v>
      </c>
      <c r="D30" s="43"/>
      <c r="E30" s="10" t="s">
        <v>419</v>
      </c>
      <c r="F30" s="43"/>
    </row>
    <row r="31" spans="1:10" s="44" customFormat="1" x14ac:dyDescent="0.25">
      <c r="A31" s="10" t="s">
        <v>207</v>
      </c>
      <c r="B31" s="10">
        <v>2</v>
      </c>
      <c r="C31" s="10" t="s">
        <v>420</v>
      </c>
      <c r="D31" s="43"/>
      <c r="E31" s="10" t="s">
        <v>421</v>
      </c>
      <c r="F31" s="43"/>
    </row>
    <row r="32" spans="1:10" s="44" customFormat="1" x14ac:dyDescent="0.25">
      <c r="A32" s="10" t="s">
        <v>207</v>
      </c>
      <c r="B32" s="10">
        <v>1</v>
      </c>
      <c r="C32" s="10" t="s">
        <v>422</v>
      </c>
      <c r="D32" s="43"/>
      <c r="E32" s="10" t="s">
        <v>423</v>
      </c>
      <c r="F32" s="43"/>
    </row>
    <row r="33" spans="1:13" s="44" customFormat="1" x14ac:dyDescent="0.25">
      <c r="A33" s="10" t="s">
        <v>207</v>
      </c>
      <c r="B33" s="10">
        <v>8</v>
      </c>
      <c r="C33" s="10" t="s">
        <v>424</v>
      </c>
      <c r="D33" s="43"/>
      <c r="E33" s="10" t="s">
        <v>425</v>
      </c>
      <c r="F33" s="43"/>
    </row>
    <row r="34" spans="1:13" s="44" customFormat="1" x14ac:dyDescent="0.25">
      <c r="A34" s="10" t="s">
        <v>403</v>
      </c>
      <c r="B34" s="10">
        <v>15</v>
      </c>
      <c r="C34" s="10" t="s">
        <v>426</v>
      </c>
      <c r="D34" s="43"/>
      <c r="E34" s="10" t="s">
        <v>427</v>
      </c>
      <c r="F34" s="43"/>
    </row>
    <row r="35" spans="1:13" s="44" customFormat="1" x14ac:dyDescent="0.25">
      <c r="A35" s="10" t="s">
        <v>207</v>
      </c>
      <c r="B35" s="10">
        <v>1</v>
      </c>
      <c r="C35" s="10" t="s">
        <v>457</v>
      </c>
      <c r="D35" s="43"/>
      <c r="E35" s="10" t="s">
        <v>458</v>
      </c>
      <c r="F35" s="43"/>
      <c r="H35" s="74"/>
    </row>
    <row r="36" spans="1:13" s="44" customFormat="1" x14ac:dyDescent="0.25">
      <c r="A36" s="10" t="s">
        <v>461</v>
      </c>
      <c r="B36" s="10">
        <v>1</v>
      </c>
      <c r="C36" s="10" t="s">
        <v>464</v>
      </c>
      <c r="D36" s="43"/>
      <c r="E36" s="10" t="s">
        <v>583</v>
      </c>
      <c r="F36" s="43"/>
      <c r="H36" s="74"/>
    </row>
    <row r="37" spans="1:13" x14ac:dyDescent="0.25">
      <c r="A37" s="10" t="s">
        <v>461</v>
      </c>
      <c r="B37" s="10">
        <v>1</v>
      </c>
      <c r="C37" s="10" t="s">
        <v>459</v>
      </c>
      <c r="D37" s="10"/>
      <c r="E37" s="10" t="s">
        <v>460</v>
      </c>
      <c r="F37" s="10"/>
      <c r="H37" s="74"/>
    </row>
    <row r="38" spans="1:13" x14ac:dyDescent="0.25">
      <c r="A38" s="10" t="s">
        <v>461</v>
      </c>
      <c r="B38" s="10">
        <v>3</v>
      </c>
      <c r="C38" s="10" t="s">
        <v>462</v>
      </c>
      <c r="D38" s="10"/>
      <c r="E38" s="10" t="s">
        <v>463</v>
      </c>
      <c r="F38" s="10"/>
      <c r="H38" s="74"/>
    </row>
    <row r="39" spans="1:13" x14ac:dyDescent="0.25">
      <c r="A39" s="10" t="s">
        <v>207</v>
      </c>
      <c r="B39" s="10">
        <v>1</v>
      </c>
      <c r="C39" s="10" t="s">
        <v>486</v>
      </c>
      <c r="D39" s="10"/>
      <c r="E39" s="10" t="s">
        <v>487</v>
      </c>
      <c r="F39" s="10"/>
      <c r="H39" s="74"/>
      <c r="M39" s="74"/>
    </row>
    <row r="40" spans="1:13" x14ac:dyDescent="0.25">
      <c r="A40" s="10" t="s">
        <v>263</v>
      </c>
      <c r="B40" s="10">
        <v>1</v>
      </c>
      <c r="C40" s="10" t="s">
        <v>496</v>
      </c>
      <c r="D40" s="10"/>
      <c r="E40" s="10" t="s">
        <v>497</v>
      </c>
      <c r="F40" s="10"/>
      <c r="H40" s="74"/>
      <c r="M40" s="74"/>
    </row>
    <row r="41" spans="1:13" x14ac:dyDescent="0.25">
      <c r="A41" s="10" t="s">
        <v>207</v>
      </c>
      <c r="B41" s="10">
        <v>1</v>
      </c>
      <c r="C41" s="10" t="s">
        <v>488</v>
      </c>
      <c r="D41" s="10"/>
      <c r="E41" s="10" t="s">
        <v>633</v>
      </c>
      <c r="F41" s="10"/>
      <c r="H41" s="74"/>
      <c r="M41" s="74"/>
    </row>
    <row r="42" spans="1:13" x14ac:dyDescent="0.25">
      <c r="A42" s="10" t="s">
        <v>263</v>
      </c>
      <c r="B42" s="10">
        <v>7</v>
      </c>
      <c r="C42" s="10" t="s">
        <v>509</v>
      </c>
      <c r="D42" s="10"/>
      <c r="E42" s="10" t="s">
        <v>595</v>
      </c>
      <c r="F42" s="10"/>
      <c r="H42" s="74"/>
      <c r="M42" s="74"/>
    </row>
    <row r="43" spans="1:13" x14ac:dyDescent="0.25">
      <c r="A43" s="10" t="s">
        <v>263</v>
      </c>
      <c r="B43" s="10">
        <v>4</v>
      </c>
      <c r="C43" s="10" t="s">
        <v>510</v>
      </c>
      <c r="D43" s="10"/>
      <c r="E43" s="10" t="s">
        <v>596</v>
      </c>
      <c r="F43" s="10"/>
      <c r="H43" s="74"/>
      <c r="M43" s="74"/>
    </row>
    <row r="44" spans="1:13" x14ac:dyDescent="0.25">
      <c r="A44" s="10" t="s">
        <v>461</v>
      </c>
      <c r="B44" s="10">
        <v>2</v>
      </c>
      <c r="C44" s="10" t="s">
        <v>479</v>
      </c>
      <c r="D44" s="10"/>
      <c r="E44" s="10" t="s">
        <v>480</v>
      </c>
      <c r="F44" s="10"/>
      <c r="H44" s="74"/>
      <c r="M44" s="74"/>
    </row>
    <row r="45" spans="1:13" x14ac:dyDescent="0.25">
      <c r="A45" s="10" t="s">
        <v>263</v>
      </c>
      <c r="B45" s="10">
        <v>2</v>
      </c>
      <c r="C45" s="10" t="s">
        <v>493</v>
      </c>
      <c r="D45" s="10"/>
      <c r="E45" s="10" t="s">
        <v>494</v>
      </c>
      <c r="F45" s="10"/>
      <c r="H45" s="74"/>
      <c r="M45" s="74"/>
    </row>
    <row r="46" spans="1:13" x14ac:dyDescent="0.25">
      <c r="A46" s="10" t="s">
        <v>263</v>
      </c>
      <c r="B46" s="10">
        <v>1</v>
      </c>
      <c r="C46" s="10" t="s">
        <v>599</v>
      </c>
      <c r="D46" s="10"/>
      <c r="E46" s="10" t="s">
        <v>600</v>
      </c>
      <c r="F46" s="10"/>
      <c r="H46" s="74"/>
      <c r="M46" s="74"/>
    </row>
    <row r="47" spans="1:13" x14ac:dyDescent="0.25">
      <c r="A47" s="10" t="s">
        <v>263</v>
      </c>
      <c r="B47" s="10">
        <v>1</v>
      </c>
      <c r="C47" s="10" t="s">
        <v>498</v>
      </c>
      <c r="D47" s="10"/>
      <c r="E47" s="10" t="s">
        <v>632</v>
      </c>
      <c r="F47" s="10"/>
      <c r="H47" s="74"/>
      <c r="M47" s="74"/>
    </row>
    <row r="48" spans="1:13" x14ac:dyDescent="0.25">
      <c r="A48" s="10" t="s">
        <v>263</v>
      </c>
      <c r="B48" s="10">
        <v>1</v>
      </c>
      <c r="C48" s="10" t="s">
        <v>499</v>
      </c>
      <c r="D48" s="10"/>
      <c r="E48" s="10" t="s">
        <v>500</v>
      </c>
      <c r="F48" s="10"/>
      <c r="H48" s="74"/>
      <c r="M48" s="74"/>
    </row>
    <row r="49" spans="1:13" x14ac:dyDescent="0.25">
      <c r="A49" s="10" t="s">
        <v>207</v>
      </c>
      <c r="B49" s="10">
        <v>1</v>
      </c>
      <c r="C49" s="10"/>
      <c r="D49" s="10"/>
      <c r="E49" s="10" t="s">
        <v>601</v>
      </c>
      <c r="F49" s="10"/>
      <c r="H49" s="74"/>
      <c r="M49" s="74"/>
    </row>
    <row r="50" spans="1:13" x14ac:dyDescent="0.25">
      <c r="A50" s="10" t="s">
        <v>263</v>
      </c>
      <c r="B50" s="10">
        <v>1</v>
      </c>
      <c r="C50" s="10" t="s">
        <v>503</v>
      </c>
      <c r="D50" s="10"/>
      <c r="E50" s="10" t="s">
        <v>504</v>
      </c>
      <c r="F50" s="10"/>
      <c r="H50" s="74"/>
      <c r="M50" s="74"/>
    </row>
    <row r="51" spans="1:13" x14ac:dyDescent="0.25">
      <c r="A51" s="10" t="s">
        <v>263</v>
      </c>
      <c r="B51" s="10">
        <v>1</v>
      </c>
      <c r="C51" s="10" t="s">
        <v>507</v>
      </c>
      <c r="D51" s="10"/>
      <c r="E51" s="10" t="s">
        <v>508</v>
      </c>
      <c r="F51" s="10"/>
      <c r="H51" s="74"/>
      <c r="M51" s="74"/>
    </row>
    <row r="52" spans="1:13" x14ac:dyDescent="0.25">
      <c r="A52" s="10" t="s">
        <v>263</v>
      </c>
      <c r="B52" s="10">
        <v>1</v>
      </c>
      <c r="C52" s="10" t="s">
        <v>511</v>
      </c>
      <c r="D52" s="10"/>
      <c r="E52" s="10" t="s">
        <v>512</v>
      </c>
      <c r="F52" s="10"/>
      <c r="H52" s="74"/>
      <c r="M52" s="74"/>
    </row>
    <row r="53" spans="1:13" x14ac:dyDescent="0.25">
      <c r="A53" s="10" t="s">
        <v>263</v>
      </c>
      <c r="B53" s="10">
        <v>2</v>
      </c>
      <c r="C53" s="10" t="s">
        <v>216</v>
      </c>
      <c r="D53" s="10"/>
      <c r="E53" s="10" t="s">
        <v>514</v>
      </c>
      <c r="F53" s="10"/>
      <c r="H53" s="74"/>
    </row>
    <row r="54" spans="1:13" x14ac:dyDescent="0.25">
      <c r="A54" s="10" t="s">
        <v>207</v>
      </c>
      <c r="B54" s="10">
        <v>1</v>
      </c>
      <c r="C54" s="10" t="s">
        <v>608</v>
      </c>
      <c r="D54" s="10"/>
      <c r="E54" s="10" t="s">
        <v>607</v>
      </c>
      <c r="F54" s="10"/>
      <c r="H54" s="74"/>
    </row>
    <row r="55" spans="1:13" x14ac:dyDescent="0.25">
      <c r="A55" s="10" t="s">
        <v>611</v>
      </c>
      <c r="B55" s="10">
        <v>1</v>
      </c>
      <c r="C55" s="10" t="s">
        <v>605</v>
      </c>
      <c r="D55" s="10"/>
      <c r="E55" s="10" t="s">
        <v>609</v>
      </c>
      <c r="F55" s="10"/>
      <c r="H55" s="74"/>
    </row>
    <row r="56" spans="1:13" x14ac:dyDescent="0.25">
      <c r="A56" s="10" t="s">
        <v>207</v>
      </c>
      <c r="B56" s="10">
        <v>1</v>
      </c>
      <c r="C56" s="10" t="s">
        <v>564</v>
      </c>
      <c r="D56" s="10"/>
      <c r="E56" s="10" t="s">
        <v>565</v>
      </c>
      <c r="F56" s="10"/>
      <c r="H56" s="74"/>
    </row>
    <row r="57" spans="1:13" x14ac:dyDescent="0.25">
      <c r="A57" s="10" t="s">
        <v>207</v>
      </c>
      <c r="B57" s="10">
        <v>1</v>
      </c>
      <c r="C57" s="10" t="s">
        <v>568</v>
      </c>
      <c r="D57" s="10"/>
      <c r="E57" s="10" t="s">
        <v>569</v>
      </c>
      <c r="F57" s="10"/>
      <c r="H57" s="74"/>
    </row>
    <row r="58" spans="1:13" x14ac:dyDescent="0.25">
      <c r="A58" s="10" t="s">
        <v>207</v>
      </c>
      <c r="B58" s="10">
        <v>4</v>
      </c>
      <c r="C58" s="10" t="s">
        <v>570</v>
      </c>
      <c r="D58" s="10"/>
      <c r="E58" s="10" t="s">
        <v>571</v>
      </c>
      <c r="F58" s="10"/>
      <c r="H58" s="74"/>
    </row>
    <row r="59" spans="1:13" x14ac:dyDescent="0.25">
      <c r="A59" s="10" t="s">
        <v>207</v>
      </c>
      <c r="B59" s="10">
        <v>1</v>
      </c>
      <c r="C59" s="10" t="s">
        <v>572</v>
      </c>
      <c r="D59" s="10"/>
      <c r="E59" s="10" t="s">
        <v>573</v>
      </c>
      <c r="F59" s="10"/>
      <c r="H59" s="74"/>
      <c r="M59" s="74"/>
    </row>
    <row r="60" spans="1:13" x14ac:dyDescent="0.25">
      <c r="A60" s="10" t="s">
        <v>207</v>
      </c>
      <c r="B60" s="10">
        <v>1</v>
      </c>
      <c r="C60" s="10" t="s">
        <v>574</v>
      </c>
      <c r="D60" s="10"/>
      <c r="E60" s="10" t="s">
        <v>575</v>
      </c>
      <c r="F60" s="10"/>
      <c r="H60" s="74"/>
      <c r="M60" s="74"/>
    </row>
    <row r="61" spans="1:13" x14ac:dyDescent="0.25">
      <c r="A61" s="10" t="s">
        <v>207</v>
      </c>
      <c r="B61" s="10">
        <v>3</v>
      </c>
      <c r="C61" s="10" t="s">
        <v>566</v>
      </c>
      <c r="D61" s="10"/>
      <c r="E61" s="10" t="s">
        <v>567</v>
      </c>
      <c r="F61" s="10"/>
      <c r="H61" s="74"/>
      <c r="M61" s="74"/>
    </row>
    <row r="62" spans="1:13" x14ac:dyDescent="0.25">
      <c r="A62" s="10" t="s">
        <v>77</v>
      </c>
      <c r="B62" s="10">
        <v>1</v>
      </c>
      <c r="C62" s="10"/>
      <c r="D62" s="10"/>
      <c r="E62" s="10" t="s">
        <v>625</v>
      </c>
      <c r="F62" s="10"/>
      <c r="H62" s="74"/>
      <c r="M62" s="74"/>
    </row>
    <row r="63" spans="1:13" x14ac:dyDescent="0.25">
      <c r="A63" s="10" t="s">
        <v>207</v>
      </c>
      <c r="B63" s="10">
        <v>2</v>
      </c>
      <c r="C63" s="10" t="s">
        <v>549</v>
      </c>
      <c r="D63" s="10"/>
      <c r="E63" s="10" t="s">
        <v>550</v>
      </c>
      <c r="F63" s="10"/>
      <c r="H63" s="74"/>
      <c r="M63" s="74"/>
    </row>
    <row r="64" spans="1:13" x14ac:dyDescent="0.25">
      <c r="A64" s="10" t="s">
        <v>207</v>
      </c>
      <c r="B64" s="10">
        <v>5</v>
      </c>
      <c r="C64" s="10" t="s">
        <v>551</v>
      </c>
      <c r="D64" s="10"/>
      <c r="E64" s="10" t="s">
        <v>552</v>
      </c>
      <c r="F64" s="10"/>
      <c r="H64" s="74"/>
      <c r="M64" s="74"/>
    </row>
    <row r="65" spans="1:13" x14ac:dyDescent="0.25">
      <c r="A65" s="10" t="s">
        <v>263</v>
      </c>
      <c r="B65" s="10">
        <v>1</v>
      </c>
      <c r="C65" s="10" t="s">
        <v>501</v>
      </c>
      <c r="D65" s="10"/>
      <c r="E65" s="10" t="s">
        <v>502</v>
      </c>
      <c r="F65" s="10"/>
      <c r="H65" s="74"/>
      <c r="M65" s="74"/>
    </row>
    <row r="66" spans="1:13" x14ac:dyDescent="0.25">
      <c r="A66" s="10" t="s">
        <v>263</v>
      </c>
      <c r="B66" s="10">
        <v>1</v>
      </c>
      <c r="C66" s="10" t="s">
        <v>505</v>
      </c>
      <c r="D66" s="10"/>
      <c r="E66" s="10" t="s">
        <v>506</v>
      </c>
      <c r="F66" s="10"/>
      <c r="H66" s="74"/>
      <c r="M66" s="74"/>
    </row>
    <row r="67" spans="1:13" x14ac:dyDescent="0.25">
      <c r="A67" s="46"/>
      <c r="B67" s="46"/>
      <c r="C67" s="10"/>
      <c r="D67" s="10"/>
      <c r="E67" s="10"/>
      <c r="F67" s="10"/>
      <c r="H67" s="74"/>
      <c r="M67" s="74"/>
    </row>
    <row r="68" spans="1:13" x14ac:dyDescent="0.25">
      <c r="A68" s="46"/>
      <c r="B68" s="46"/>
      <c r="C68" s="46"/>
      <c r="D68" s="46"/>
      <c r="E68" s="46"/>
      <c r="F68" s="46"/>
    </row>
    <row r="69" spans="1:13" x14ac:dyDescent="0.25">
      <c r="A69" s="47" t="s">
        <v>97</v>
      </c>
      <c r="B69" s="48"/>
      <c r="C69" s="48"/>
      <c r="D69" s="48"/>
      <c r="E69" s="48"/>
      <c r="F69" s="49" t="s">
        <v>98</v>
      </c>
    </row>
    <row r="70" spans="1:13" x14ac:dyDescent="0.25">
      <c r="A70" s="47"/>
      <c r="B70" s="48"/>
      <c r="C70" s="48"/>
      <c r="D70" s="48"/>
      <c r="E70" s="48"/>
      <c r="F70" s="50"/>
    </row>
    <row r="71" spans="1:13" x14ac:dyDescent="0.25">
      <c r="A71" s="47" t="s">
        <v>99</v>
      </c>
      <c r="B71" s="48"/>
      <c r="C71" s="48"/>
      <c r="D71" s="48"/>
      <c r="E71" s="48"/>
      <c r="F71" s="51"/>
    </row>
    <row r="72" spans="1:13" x14ac:dyDescent="0.25">
      <c r="A72" s="52"/>
      <c r="B72" s="53"/>
      <c r="C72" s="53"/>
      <c r="D72" s="53"/>
      <c r="E72" s="53"/>
      <c r="F72" s="49" t="s">
        <v>100</v>
      </c>
    </row>
    <row r="73" spans="1:13" x14ac:dyDescent="0.25">
      <c r="A73" s="47" t="s">
        <v>2575</v>
      </c>
      <c r="B73" s="48"/>
      <c r="C73" s="48"/>
      <c r="D73" s="48"/>
      <c r="E73" s="48"/>
      <c r="F73" s="54"/>
    </row>
    <row r="74" spans="1:13" x14ac:dyDescent="0.25">
      <c r="A74" s="55"/>
      <c r="B74" s="56"/>
      <c r="C74" s="56"/>
      <c r="D74" s="56"/>
      <c r="E74" s="56"/>
      <c r="F74" s="51"/>
    </row>
    <row r="77" spans="1:13" x14ac:dyDescent="0.25">
      <c r="F77" s="15"/>
    </row>
    <row r="78" spans="1:13" x14ac:dyDescent="0.25">
      <c r="F78" s="23"/>
    </row>
    <row r="79" spans="1:13" x14ac:dyDescent="0.25">
      <c r="F79" s="23"/>
    </row>
    <row r="81" spans="6:6" x14ac:dyDescent="0.25">
      <c r="F81" s="23">
        <f>SUM(F77:F80)</f>
        <v>0</v>
      </c>
    </row>
  </sheetData>
  <mergeCells count="8">
    <mergeCell ref="A10:E10"/>
    <mergeCell ref="A11:E11"/>
    <mergeCell ref="A2:E2"/>
    <mergeCell ref="A3:E3"/>
    <mergeCell ref="A4:E4"/>
    <mergeCell ref="A5:E5"/>
    <mergeCell ref="A8:E8"/>
    <mergeCell ref="A9:E9"/>
  </mergeCells>
  <pageMargins left="0" right="0" top="0" bottom="0" header="0.31496062992125984" footer="0.31496062992125984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F5CA5E-8131-4938-8BF0-D2B28679C278}">
  <sheetPr>
    <pageSetUpPr fitToPage="1"/>
  </sheetPr>
  <dimension ref="A1:I251"/>
  <sheetViews>
    <sheetView workbookViewId="0">
      <selection activeCell="H61" sqref="H61"/>
    </sheetView>
  </sheetViews>
  <sheetFormatPr defaultRowHeight="15" x14ac:dyDescent="0.25"/>
  <cols>
    <col min="4" max="4" width="11.42578125" customWidth="1"/>
    <col min="5" max="5" width="15.5703125" customWidth="1"/>
    <col min="6" max="6" width="41.7109375" bestFit="1" customWidth="1"/>
    <col min="7" max="7" width="15.85546875" customWidth="1"/>
    <col min="9" max="9" width="11.42578125" customWidth="1"/>
  </cols>
  <sheetData>
    <row r="1" spans="1:6" x14ac:dyDescent="0.25">
      <c r="A1" s="25"/>
      <c r="B1" s="25"/>
      <c r="C1" s="25"/>
      <c r="D1" s="25"/>
      <c r="E1" s="25"/>
    </row>
    <row r="2" spans="1:6" x14ac:dyDescent="0.25">
      <c r="A2" s="368" t="s">
        <v>59</v>
      </c>
      <c r="B2" s="369"/>
      <c r="C2" s="369"/>
      <c r="D2" s="369"/>
      <c r="E2" s="370"/>
      <c r="F2" s="27" t="s">
        <v>60</v>
      </c>
    </row>
    <row r="3" spans="1:6" x14ac:dyDescent="0.25">
      <c r="A3" s="371" t="s">
        <v>61</v>
      </c>
      <c r="B3" s="372"/>
      <c r="C3" s="372"/>
      <c r="D3" s="372"/>
      <c r="E3" s="373"/>
      <c r="F3" s="28" t="s">
        <v>2610</v>
      </c>
    </row>
    <row r="4" spans="1:6" x14ac:dyDescent="0.25">
      <c r="A4" s="371" t="s">
        <v>63</v>
      </c>
      <c r="B4" s="372"/>
      <c r="C4" s="372"/>
      <c r="D4" s="372"/>
      <c r="E4" s="373"/>
      <c r="F4" s="29"/>
    </row>
    <row r="5" spans="1:6" x14ac:dyDescent="0.25">
      <c r="A5" s="371" t="s">
        <v>64</v>
      </c>
      <c r="B5" s="372"/>
      <c r="C5" s="372"/>
      <c r="D5" s="372"/>
      <c r="E5" s="373"/>
      <c r="F5" s="30" t="s">
        <v>65</v>
      </c>
    </row>
    <row r="6" spans="1:6" x14ac:dyDescent="0.25">
      <c r="A6" s="309"/>
      <c r="B6" s="309"/>
      <c r="C6" s="309"/>
      <c r="D6" s="309"/>
      <c r="E6" s="309"/>
      <c r="F6" s="32"/>
    </row>
    <row r="7" spans="1:6" x14ac:dyDescent="0.25">
      <c r="A7" s="32" t="s">
        <v>66</v>
      </c>
      <c r="B7" s="25"/>
      <c r="C7" s="25"/>
      <c r="D7" s="25"/>
      <c r="E7" s="25"/>
      <c r="F7" s="33" t="s">
        <v>23</v>
      </c>
    </row>
    <row r="8" spans="1:6" x14ac:dyDescent="0.25">
      <c r="A8" s="374"/>
      <c r="B8" s="375"/>
      <c r="C8" s="375"/>
      <c r="D8" s="375"/>
      <c r="E8" s="376"/>
      <c r="F8" s="34"/>
    </row>
    <row r="9" spans="1:6" x14ac:dyDescent="0.25">
      <c r="A9" s="377" t="s">
        <v>2608</v>
      </c>
      <c r="B9" s="378"/>
      <c r="C9" s="378"/>
      <c r="D9" s="378"/>
      <c r="E9" s="379"/>
      <c r="F9" s="35" t="s">
        <v>24</v>
      </c>
    </row>
    <row r="10" spans="1:6" x14ac:dyDescent="0.25">
      <c r="A10" s="362" t="s">
        <v>2609</v>
      </c>
      <c r="B10" s="363"/>
      <c r="C10" s="363"/>
      <c r="D10" s="363"/>
      <c r="E10" s="364"/>
      <c r="F10" s="35"/>
    </row>
    <row r="11" spans="1:6" x14ac:dyDescent="0.25">
      <c r="A11" s="365"/>
      <c r="B11" s="366"/>
      <c r="C11" s="366"/>
      <c r="D11" s="366"/>
      <c r="E11" s="367"/>
      <c r="F11" s="36"/>
    </row>
    <row r="12" spans="1:6" x14ac:dyDescent="0.25">
      <c r="A12" s="37"/>
      <c r="B12" s="38"/>
      <c r="C12" s="38"/>
      <c r="D12" s="38"/>
      <c r="E12" s="38"/>
      <c r="F12" s="39"/>
    </row>
    <row r="13" spans="1:6" x14ac:dyDescent="0.25">
      <c r="A13" s="40" t="s">
        <v>8</v>
      </c>
      <c r="B13" s="40" t="s">
        <v>9</v>
      </c>
      <c r="C13" s="40" t="s">
        <v>70</v>
      </c>
      <c r="D13" s="40" t="s">
        <v>11</v>
      </c>
      <c r="E13" s="38" t="s">
        <v>12</v>
      </c>
      <c r="F13" s="41" t="s">
        <v>19</v>
      </c>
    </row>
    <row r="14" spans="1:6" x14ac:dyDescent="0.25">
      <c r="A14" s="10" t="s">
        <v>77</v>
      </c>
      <c r="B14" s="10">
        <v>15</v>
      </c>
      <c r="C14" s="10"/>
      <c r="D14" s="10"/>
      <c r="E14" s="10" t="s">
        <v>799</v>
      </c>
      <c r="F14" s="10"/>
    </row>
    <row r="15" spans="1:6" x14ac:dyDescent="0.25">
      <c r="A15" s="10" t="s">
        <v>13</v>
      </c>
      <c r="B15" s="10">
        <v>1</v>
      </c>
      <c r="C15" s="10"/>
      <c r="D15" s="10"/>
      <c r="E15" s="10" t="s">
        <v>800</v>
      </c>
      <c r="F15" s="10"/>
    </row>
    <row r="16" spans="1:6" x14ac:dyDescent="0.25">
      <c r="A16" s="10" t="s">
        <v>13</v>
      </c>
      <c r="B16" s="10">
        <v>2</v>
      </c>
      <c r="C16" s="10"/>
      <c r="D16" s="10"/>
      <c r="E16" s="10" t="s">
        <v>804</v>
      </c>
      <c r="F16" s="10"/>
    </row>
    <row r="17" spans="1:6" x14ac:dyDescent="0.25">
      <c r="A17" s="10" t="s">
        <v>207</v>
      </c>
      <c r="B17" s="10">
        <v>2</v>
      </c>
      <c r="C17" s="10"/>
      <c r="D17" s="10"/>
      <c r="E17" s="10" t="s">
        <v>827</v>
      </c>
      <c r="F17" s="10"/>
    </row>
    <row r="18" spans="1:6" x14ac:dyDescent="0.25">
      <c r="A18" s="10" t="s">
        <v>207</v>
      </c>
      <c r="B18" s="10">
        <v>1</v>
      </c>
      <c r="C18" s="10" t="s">
        <v>742</v>
      </c>
      <c r="D18" s="10"/>
      <c r="E18" s="10" t="s">
        <v>743</v>
      </c>
      <c r="F18" s="10"/>
    </row>
    <row r="19" spans="1:6" x14ac:dyDescent="0.25">
      <c r="A19" s="10" t="s">
        <v>207</v>
      </c>
      <c r="B19" s="10">
        <v>1</v>
      </c>
      <c r="C19" s="10" t="s">
        <v>744</v>
      </c>
      <c r="D19" s="10"/>
      <c r="E19" s="266" t="s">
        <v>745</v>
      </c>
      <c r="F19" s="10"/>
    </row>
    <row r="20" spans="1:6" x14ac:dyDescent="0.25">
      <c r="A20" s="10" t="s">
        <v>263</v>
      </c>
      <c r="B20" s="10">
        <v>2</v>
      </c>
      <c r="C20" s="10" t="s">
        <v>746</v>
      </c>
      <c r="D20" s="10"/>
      <c r="E20" s="266" t="s">
        <v>747</v>
      </c>
      <c r="F20" s="10"/>
    </row>
    <row r="21" spans="1:6" x14ac:dyDescent="0.25">
      <c r="A21" s="10" t="s">
        <v>207</v>
      </c>
      <c r="B21" s="10">
        <v>2</v>
      </c>
      <c r="C21" s="10" t="s">
        <v>748</v>
      </c>
      <c r="D21" s="10"/>
      <c r="E21" s="266" t="s">
        <v>749</v>
      </c>
      <c r="F21" s="10"/>
    </row>
    <row r="22" spans="1:6" x14ac:dyDescent="0.25">
      <c r="A22" s="10" t="s">
        <v>207</v>
      </c>
      <c r="B22" s="10">
        <v>10</v>
      </c>
      <c r="C22" s="10" t="s">
        <v>750</v>
      </c>
      <c r="D22" s="10"/>
      <c r="E22" s="266" t="s">
        <v>751</v>
      </c>
      <c r="F22" s="10"/>
    </row>
    <row r="23" spans="1:6" x14ac:dyDescent="0.25">
      <c r="A23" s="10" t="s">
        <v>207</v>
      </c>
      <c r="B23" s="10">
        <v>10</v>
      </c>
      <c r="C23" s="10" t="s">
        <v>752</v>
      </c>
      <c r="D23" s="10"/>
      <c r="E23" s="266" t="s">
        <v>753</v>
      </c>
      <c r="F23" s="10"/>
    </row>
    <row r="24" spans="1:6" x14ac:dyDescent="0.25">
      <c r="A24" s="10" t="s">
        <v>207</v>
      </c>
      <c r="B24" s="10">
        <v>10</v>
      </c>
      <c r="C24" s="10" t="s">
        <v>754</v>
      </c>
      <c r="D24" s="10"/>
      <c r="E24" s="266" t="s">
        <v>755</v>
      </c>
      <c r="F24" s="10"/>
    </row>
    <row r="25" spans="1:6" x14ac:dyDescent="0.25">
      <c r="A25" s="10" t="s">
        <v>207</v>
      </c>
      <c r="B25" s="10">
        <v>10</v>
      </c>
      <c r="C25" s="10" t="s">
        <v>756</v>
      </c>
      <c r="D25" s="10"/>
      <c r="E25" s="266" t="s">
        <v>757</v>
      </c>
      <c r="F25" s="10"/>
    </row>
    <row r="26" spans="1:6" x14ac:dyDescent="0.25">
      <c r="A26" s="10" t="s">
        <v>207</v>
      </c>
      <c r="B26" s="10">
        <v>3</v>
      </c>
      <c r="C26" s="10" t="s">
        <v>758</v>
      </c>
      <c r="D26" s="10"/>
      <c r="E26" s="266" t="s">
        <v>759</v>
      </c>
      <c r="F26" s="10"/>
    </row>
    <row r="27" spans="1:6" x14ac:dyDescent="0.25">
      <c r="A27" s="10" t="s">
        <v>403</v>
      </c>
      <c r="B27" s="10">
        <v>250</v>
      </c>
      <c r="C27" s="10" t="s">
        <v>760</v>
      </c>
      <c r="D27" s="10"/>
      <c r="E27" s="266" t="s">
        <v>761</v>
      </c>
      <c r="F27" s="10"/>
    </row>
    <row r="28" spans="1:6" x14ac:dyDescent="0.25">
      <c r="A28" s="10" t="s">
        <v>207</v>
      </c>
      <c r="B28" s="10">
        <v>1</v>
      </c>
      <c r="C28" s="10" t="s">
        <v>762</v>
      </c>
      <c r="D28" s="10"/>
      <c r="E28" s="266" t="s">
        <v>763</v>
      </c>
      <c r="F28" s="10"/>
    </row>
    <row r="29" spans="1:6" x14ac:dyDescent="0.25">
      <c r="A29" s="10" t="s">
        <v>207</v>
      </c>
      <c r="B29" s="10">
        <v>1</v>
      </c>
      <c r="C29" s="10" t="s">
        <v>764</v>
      </c>
      <c r="D29" s="10"/>
      <c r="E29" s="266" t="s">
        <v>765</v>
      </c>
      <c r="F29" s="10"/>
    </row>
    <row r="30" spans="1:6" x14ac:dyDescent="0.25">
      <c r="A30" s="10" t="s">
        <v>207</v>
      </c>
      <c r="B30" s="10">
        <v>1</v>
      </c>
      <c r="C30" s="10" t="s">
        <v>766</v>
      </c>
      <c r="D30" s="10"/>
      <c r="E30" s="266" t="s">
        <v>767</v>
      </c>
      <c r="F30" s="10"/>
    </row>
    <row r="31" spans="1:6" x14ac:dyDescent="0.25">
      <c r="A31" s="10" t="s">
        <v>207</v>
      </c>
      <c r="B31" s="10">
        <v>1</v>
      </c>
      <c r="C31" s="10" t="s">
        <v>768</v>
      </c>
      <c r="D31" s="10"/>
      <c r="E31" s="266" t="s">
        <v>769</v>
      </c>
      <c r="F31" s="10"/>
    </row>
    <row r="32" spans="1:6" x14ac:dyDescent="0.25">
      <c r="A32" s="10" t="s">
        <v>207</v>
      </c>
      <c r="B32" s="10">
        <v>1</v>
      </c>
      <c r="C32" s="10" t="s">
        <v>770</v>
      </c>
      <c r="D32" s="10"/>
      <c r="E32" s="266" t="s">
        <v>771</v>
      </c>
      <c r="F32" s="10"/>
    </row>
    <row r="33" spans="1:6" x14ac:dyDescent="0.25">
      <c r="A33" s="10" t="s">
        <v>207</v>
      </c>
      <c r="B33" s="10">
        <v>2</v>
      </c>
      <c r="C33" s="10" t="s">
        <v>772</v>
      </c>
      <c r="D33" s="10"/>
      <c r="E33" s="266" t="s">
        <v>773</v>
      </c>
      <c r="F33" s="10"/>
    </row>
    <row r="34" spans="1:6" x14ac:dyDescent="0.25">
      <c r="A34" s="10" t="s">
        <v>207</v>
      </c>
      <c r="B34" s="10">
        <v>3</v>
      </c>
      <c r="C34" s="10" t="s">
        <v>774</v>
      </c>
      <c r="D34" s="10"/>
      <c r="E34" s="266" t="s">
        <v>775</v>
      </c>
      <c r="F34" s="10"/>
    </row>
    <row r="35" spans="1:6" x14ac:dyDescent="0.25">
      <c r="A35" s="10" t="s">
        <v>207</v>
      </c>
      <c r="B35" s="10">
        <v>1</v>
      </c>
      <c r="C35" s="10" t="s">
        <v>216</v>
      </c>
      <c r="D35" s="10"/>
      <c r="E35" s="266" t="s">
        <v>776</v>
      </c>
      <c r="F35" s="10"/>
    </row>
    <row r="36" spans="1:6" x14ac:dyDescent="0.25">
      <c r="A36" s="10" t="s">
        <v>403</v>
      </c>
      <c r="B36" s="10">
        <v>40</v>
      </c>
      <c r="C36" s="10" t="s">
        <v>777</v>
      </c>
      <c r="D36" s="10"/>
      <c r="E36" s="10" t="s">
        <v>211</v>
      </c>
      <c r="F36" s="10"/>
    </row>
    <row r="37" spans="1:6" x14ac:dyDescent="0.25">
      <c r="A37" s="10" t="s">
        <v>403</v>
      </c>
      <c r="B37" s="10">
        <v>15</v>
      </c>
      <c r="C37" s="10" t="s">
        <v>778</v>
      </c>
      <c r="D37" s="10"/>
      <c r="E37" s="10" t="s">
        <v>779</v>
      </c>
      <c r="F37" s="10"/>
    </row>
    <row r="38" spans="1:6" x14ac:dyDescent="0.25">
      <c r="A38" s="10" t="s">
        <v>207</v>
      </c>
      <c r="B38" s="10">
        <v>1</v>
      </c>
      <c r="C38" s="10" t="s">
        <v>511</v>
      </c>
      <c r="D38" s="10"/>
      <c r="E38" s="10" t="s">
        <v>780</v>
      </c>
      <c r="F38" s="10"/>
    </row>
    <row r="39" spans="1:6" x14ac:dyDescent="0.25">
      <c r="A39" s="10" t="s">
        <v>207</v>
      </c>
      <c r="B39" s="10">
        <v>3</v>
      </c>
      <c r="C39" s="10" t="s">
        <v>275</v>
      </c>
      <c r="D39" s="10"/>
      <c r="E39" s="10" t="s">
        <v>781</v>
      </c>
      <c r="F39" s="10"/>
    </row>
    <row r="40" spans="1:6" x14ac:dyDescent="0.25">
      <c r="A40" s="10" t="s">
        <v>207</v>
      </c>
      <c r="B40" s="10">
        <v>1</v>
      </c>
      <c r="C40" s="10" t="s">
        <v>493</v>
      </c>
      <c r="D40" s="10"/>
      <c r="E40" s="10" t="s">
        <v>782</v>
      </c>
      <c r="F40" s="10"/>
    </row>
    <row r="41" spans="1:6" x14ac:dyDescent="0.25">
      <c r="A41" s="10" t="s">
        <v>207</v>
      </c>
      <c r="B41" s="10">
        <v>1</v>
      </c>
      <c r="C41" s="10" t="s">
        <v>479</v>
      </c>
      <c r="D41" s="10"/>
      <c r="E41" s="10" t="s">
        <v>563</v>
      </c>
      <c r="F41" s="10"/>
    </row>
    <row r="42" spans="1:6" x14ac:dyDescent="0.25">
      <c r="A42" s="10" t="s">
        <v>207</v>
      </c>
      <c r="B42" s="10">
        <v>1</v>
      </c>
      <c r="C42" s="10" t="s">
        <v>783</v>
      </c>
      <c r="D42" s="10"/>
      <c r="E42" s="10" t="s">
        <v>784</v>
      </c>
      <c r="F42" s="10"/>
    </row>
    <row r="43" spans="1:6" x14ac:dyDescent="0.25">
      <c r="A43" s="10" t="s">
        <v>207</v>
      </c>
      <c r="B43" s="10">
        <v>1</v>
      </c>
      <c r="C43" s="10" t="s">
        <v>785</v>
      </c>
      <c r="D43" s="10"/>
      <c r="E43" s="10" t="s">
        <v>786</v>
      </c>
      <c r="F43" s="10"/>
    </row>
    <row r="44" spans="1:6" x14ac:dyDescent="0.25">
      <c r="A44" s="10" t="s">
        <v>207</v>
      </c>
      <c r="B44" s="10">
        <v>2</v>
      </c>
      <c r="C44" s="10" t="s">
        <v>475</v>
      </c>
      <c r="D44" s="10"/>
      <c r="E44" s="10" t="s">
        <v>787</v>
      </c>
      <c r="F44" s="10"/>
    </row>
    <row r="45" spans="1:6" x14ac:dyDescent="0.25">
      <c r="A45" s="10" t="s">
        <v>207</v>
      </c>
      <c r="B45" s="10">
        <v>2</v>
      </c>
      <c r="C45" s="10" t="s">
        <v>216</v>
      </c>
      <c r="D45" s="10"/>
      <c r="E45" s="10" t="s">
        <v>788</v>
      </c>
      <c r="F45" s="10"/>
    </row>
    <row r="46" spans="1:6" x14ac:dyDescent="0.25">
      <c r="A46" s="10" t="s">
        <v>207</v>
      </c>
      <c r="B46" s="10">
        <v>3</v>
      </c>
      <c r="C46" s="10" t="s">
        <v>789</v>
      </c>
      <c r="D46" s="10"/>
      <c r="E46" s="10" t="s">
        <v>790</v>
      </c>
      <c r="F46" s="10"/>
    </row>
    <row r="47" spans="1:6" x14ac:dyDescent="0.25">
      <c r="A47" s="10" t="s">
        <v>207</v>
      </c>
      <c r="B47" s="10">
        <v>200</v>
      </c>
      <c r="C47" s="10" t="s">
        <v>791</v>
      </c>
      <c r="D47" s="10"/>
      <c r="E47" s="10" t="s">
        <v>792</v>
      </c>
      <c r="F47" s="10"/>
    </row>
    <row r="48" spans="1:6" x14ac:dyDescent="0.25">
      <c r="A48" s="10" t="s">
        <v>207</v>
      </c>
      <c r="B48" s="10">
        <v>100</v>
      </c>
      <c r="C48" s="10" t="s">
        <v>793</v>
      </c>
      <c r="D48" s="10"/>
      <c r="E48" s="10" t="s">
        <v>794</v>
      </c>
      <c r="F48" s="10"/>
    </row>
    <row r="49" spans="1:6" x14ac:dyDescent="0.25">
      <c r="A49" s="10" t="s">
        <v>207</v>
      </c>
      <c r="B49" s="10">
        <v>3</v>
      </c>
      <c r="C49" s="10" t="s">
        <v>795</v>
      </c>
      <c r="D49" s="10"/>
      <c r="E49" s="10" t="s">
        <v>796</v>
      </c>
      <c r="F49" s="10"/>
    </row>
    <row r="50" spans="1:6" x14ac:dyDescent="0.25">
      <c r="A50" s="10" t="s">
        <v>77</v>
      </c>
      <c r="B50" s="10">
        <v>50</v>
      </c>
      <c r="C50" s="10"/>
      <c r="D50" s="10"/>
      <c r="E50" s="10" t="s">
        <v>841</v>
      </c>
      <c r="F50" s="10"/>
    </row>
    <row r="51" spans="1:6" x14ac:dyDescent="0.25">
      <c r="A51" s="10" t="s">
        <v>77</v>
      </c>
      <c r="B51" s="10">
        <v>4</v>
      </c>
      <c r="C51" s="10"/>
      <c r="D51" s="10"/>
      <c r="E51" s="10" t="s">
        <v>842</v>
      </c>
      <c r="F51" s="10"/>
    </row>
    <row r="52" spans="1:6" x14ac:dyDescent="0.25">
      <c r="A52" s="10" t="s">
        <v>13</v>
      </c>
      <c r="B52" s="10">
        <v>1</v>
      </c>
      <c r="C52" s="10"/>
      <c r="D52" s="10"/>
      <c r="E52" s="10" t="s">
        <v>843</v>
      </c>
      <c r="F52" s="10"/>
    </row>
    <row r="53" spans="1:6" x14ac:dyDescent="0.25">
      <c r="A53" s="10" t="s">
        <v>77</v>
      </c>
      <c r="B53" s="10">
        <v>5</v>
      </c>
      <c r="C53" s="10"/>
      <c r="D53" s="10"/>
      <c r="E53" s="10" t="s">
        <v>844</v>
      </c>
      <c r="F53" s="10"/>
    </row>
    <row r="54" spans="1:6" x14ac:dyDescent="0.25">
      <c r="A54" s="10" t="s">
        <v>13</v>
      </c>
      <c r="B54" s="10">
        <v>1</v>
      </c>
      <c r="C54" s="10"/>
      <c r="D54" s="10"/>
      <c r="E54" s="10" t="s">
        <v>845</v>
      </c>
      <c r="F54" s="10"/>
    </row>
    <row r="55" spans="1:6" x14ac:dyDescent="0.25">
      <c r="A55" s="10"/>
      <c r="B55" s="10"/>
      <c r="C55" s="10"/>
      <c r="D55" s="10"/>
      <c r="E55" s="10"/>
      <c r="F55" s="10"/>
    </row>
    <row r="56" spans="1:6" x14ac:dyDescent="0.25">
      <c r="A56" s="10"/>
      <c r="B56" s="10"/>
      <c r="C56" s="10"/>
      <c r="D56" s="10"/>
      <c r="E56" s="10"/>
      <c r="F56" s="10"/>
    </row>
    <row r="57" spans="1:6" x14ac:dyDescent="0.25">
      <c r="A57" s="10"/>
      <c r="B57" s="10"/>
      <c r="C57" s="10"/>
      <c r="D57" s="10"/>
      <c r="E57" s="10"/>
      <c r="F57" s="10"/>
    </row>
    <row r="58" spans="1:6" x14ac:dyDescent="0.25">
      <c r="A58" s="46"/>
      <c r="B58" s="46"/>
      <c r="C58" s="10"/>
      <c r="D58" s="10"/>
      <c r="E58" s="10"/>
      <c r="F58" s="10"/>
    </row>
    <row r="59" spans="1:6" x14ac:dyDescent="0.25">
      <c r="A59" s="46"/>
      <c r="B59" s="46"/>
      <c r="C59" s="46"/>
      <c r="D59" s="46"/>
      <c r="E59" s="46"/>
      <c r="F59" s="46"/>
    </row>
    <row r="60" spans="1:6" x14ac:dyDescent="0.25">
      <c r="A60" s="30" t="s">
        <v>97</v>
      </c>
      <c r="B60" s="46"/>
      <c r="C60" s="46"/>
      <c r="D60" s="46"/>
      <c r="E60" s="46"/>
      <c r="F60" s="311" t="s">
        <v>98</v>
      </c>
    </row>
    <row r="61" spans="1:6" x14ac:dyDescent="0.25">
      <c r="A61" s="30"/>
      <c r="B61" s="46"/>
      <c r="C61" s="46"/>
      <c r="D61" s="46"/>
      <c r="E61" s="46"/>
      <c r="F61" s="311"/>
    </row>
    <row r="62" spans="1:6" x14ac:dyDescent="0.25">
      <c r="A62" s="30" t="s">
        <v>99</v>
      </c>
      <c r="B62" s="46"/>
      <c r="C62" s="46"/>
      <c r="D62" s="46"/>
      <c r="E62" s="46"/>
      <c r="F62" s="46"/>
    </row>
    <row r="63" spans="1:6" x14ac:dyDescent="0.25">
      <c r="A63" s="30"/>
      <c r="B63" s="46"/>
      <c r="C63" s="46"/>
      <c r="D63" s="46"/>
      <c r="E63" s="46"/>
      <c r="F63" s="311" t="s">
        <v>100</v>
      </c>
    </row>
    <row r="64" spans="1:6" x14ac:dyDescent="0.25">
      <c r="A64" s="30" t="s">
        <v>2611</v>
      </c>
      <c r="B64" s="46"/>
      <c r="C64" s="46"/>
      <c r="D64" s="46"/>
      <c r="E64" s="46"/>
      <c r="F64" s="46"/>
    </row>
    <row r="65" spans="1:9" x14ac:dyDescent="0.25">
      <c r="A65" s="46"/>
      <c r="B65" s="46"/>
      <c r="C65" s="46"/>
      <c r="D65" s="46"/>
      <c r="E65" s="46"/>
      <c r="F65" s="46"/>
    </row>
    <row r="68" spans="1:9" x14ac:dyDescent="0.25">
      <c r="B68" t="s">
        <v>840</v>
      </c>
      <c r="H68" s="15"/>
    </row>
    <row r="69" spans="1:9" x14ac:dyDescent="0.25">
      <c r="H69" s="15"/>
    </row>
    <row r="70" spans="1:9" x14ac:dyDescent="0.25">
      <c r="B70" t="s">
        <v>712</v>
      </c>
      <c r="G70" s="74"/>
      <c r="H70" s="15"/>
    </row>
    <row r="71" spans="1:9" x14ac:dyDescent="0.25">
      <c r="B71" t="s">
        <v>77</v>
      </c>
      <c r="C71">
        <v>15</v>
      </c>
      <c r="E71" t="s">
        <v>799</v>
      </c>
      <c r="F71" t="s">
        <v>801</v>
      </c>
      <c r="G71" s="74">
        <f t="shared" ref="G71:G111" si="0">I71+I71*$H$114</f>
        <v>10.35</v>
      </c>
      <c r="H71" s="15">
        <v>0.6</v>
      </c>
      <c r="I71" s="15">
        <f t="shared" ref="I71:I111" si="1">H71*C71</f>
        <v>9</v>
      </c>
    </row>
    <row r="72" spans="1:9" x14ac:dyDescent="0.25">
      <c r="B72" t="s">
        <v>13</v>
      </c>
      <c r="C72">
        <v>1</v>
      </c>
      <c r="E72" t="s">
        <v>800</v>
      </c>
      <c r="F72" t="s">
        <v>801</v>
      </c>
      <c r="G72" s="74">
        <f t="shared" si="0"/>
        <v>4.5999999999999996</v>
      </c>
      <c r="H72" s="15">
        <v>4</v>
      </c>
      <c r="I72" s="15">
        <f t="shared" si="1"/>
        <v>4</v>
      </c>
    </row>
    <row r="73" spans="1:9" x14ac:dyDescent="0.25">
      <c r="B73" t="s">
        <v>13</v>
      </c>
      <c r="C73">
        <v>2</v>
      </c>
      <c r="E73" t="s">
        <v>804</v>
      </c>
      <c r="F73" t="s">
        <v>805</v>
      </c>
      <c r="G73" s="74">
        <f t="shared" si="0"/>
        <v>3.45</v>
      </c>
      <c r="H73" s="15">
        <v>1.5</v>
      </c>
      <c r="I73" s="15">
        <f t="shared" si="1"/>
        <v>3</v>
      </c>
    </row>
    <row r="74" spans="1:9" x14ac:dyDescent="0.25">
      <c r="B74" t="s">
        <v>207</v>
      </c>
      <c r="C74">
        <v>2</v>
      </c>
      <c r="E74" t="s">
        <v>827</v>
      </c>
      <c r="F74" t="s">
        <v>828</v>
      </c>
      <c r="G74" s="74">
        <f t="shared" si="0"/>
        <v>230</v>
      </c>
      <c r="H74" s="15">
        <v>100</v>
      </c>
      <c r="I74" s="15">
        <f t="shared" si="1"/>
        <v>200</v>
      </c>
    </row>
    <row r="75" spans="1:9" x14ac:dyDescent="0.25">
      <c r="B75" t="s">
        <v>207</v>
      </c>
      <c r="C75">
        <v>1</v>
      </c>
      <c r="D75" t="s">
        <v>742</v>
      </c>
      <c r="E75" t="s">
        <v>743</v>
      </c>
      <c r="F75" t="s">
        <v>826</v>
      </c>
      <c r="G75" s="74">
        <f t="shared" si="0"/>
        <v>3.4155000000000002</v>
      </c>
      <c r="H75" s="15">
        <v>2.97</v>
      </c>
      <c r="I75" s="15">
        <f t="shared" si="1"/>
        <v>2.97</v>
      </c>
    </row>
    <row r="76" spans="1:9" x14ac:dyDescent="0.25">
      <c r="B76" t="s">
        <v>207</v>
      </c>
      <c r="C76">
        <v>1</v>
      </c>
      <c r="D76" t="s">
        <v>744</v>
      </c>
      <c r="E76" s="139" t="s">
        <v>745</v>
      </c>
      <c r="F76" t="s">
        <v>826</v>
      </c>
      <c r="G76" s="74">
        <f t="shared" si="0"/>
        <v>51.75</v>
      </c>
      <c r="H76" s="15">
        <v>45</v>
      </c>
      <c r="I76" s="15">
        <f t="shared" si="1"/>
        <v>45</v>
      </c>
    </row>
    <row r="77" spans="1:9" x14ac:dyDescent="0.25">
      <c r="B77" t="s">
        <v>263</v>
      </c>
      <c r="C77">
        <v>2</v>
      </c>
      <c r="D77" t="s">
        <v>746</v>
      </c>
      <c r="E77" s="139" t="s">
        <v>747</v>
      </c>
      <c r="F77" t="s">
        <v>828</v>
      </c>
      <c r="G77" s="74">
        <f t="shared" si="0"/>
        <v>36.593000000000004</v>
      </c>
      <c r="H77" s="15">
        <v>15.91</v>
      </c>
      <c r="I77" s="15">
        <f t="shared" si="1"/>
        <v>31.82</v>
      </c>
    </row>
    <row r="78" spans="1:9" x14ac:dyDescent="0.25">
      <c r="B78" t="s">
        <v>207</v>
      </c>
      <c r="C78">
        <v>2</v>
      </c>
      <c r="D78" t="s">
        <v>748</v>
      </c>
      <c r="E78" s="139" t="s">
        <v>749</v>
      </c>
      <c r="F78" t="s">
        <v>831</v>
      </c>
      <c r="G78" s="74">
        <f t="shared" si="0"/>
        <v>111.08999999999999</v>
      </c>
      <c r="H78" s="15">
        <v>48.3</v>
      </c>
      <c r="I78" s="15">
        <f t="shared" si="1"/>
        <v>96.6</v>
      </c>
    </row>
    <row r="79" spans="1:9" x14ac:dyDescent="0.25">
      <c r="B79" t="s">
        <v>207</v>
      </c>
      <c r="C79">
        <v>10</v>
      </c>
      <c r="D79" t="s">
        <v>750</v>
      </c>
      <c r="E79" s="139" t="s">
        <v>751</v>
      </c>
      <c r="F79" t="s">
        <v>828</v>
      </c>
      <c r="G79" s="74">
        <f t="shared" si="0"/>
        <v>242.99499999999998</v>
      </c>
      <c r="H79" s="15">
        <v>21.13</v>
      </c>
      <c r="I79" s="15">
        <f t="shared" si="1"/>
        <v>211.29999999999998</v>
      </c>
    </row>
    <row r="80" spans="1:9" x14ac:dyDescent="0.25">
      <c r="B80" t="s">
        <v>207</v>
      </c>
      <c r="C80">
        <v>10</v>
      </c>
      <c r="D80" t="s">
        <v>752</v>
      </c>
      <c r="E80" s="139" t="s">
        <v>753</v>
      </c>
      <c r="F80" t="s">
        <v>828</v>
      </c>
      <c r="G80" s="74">
        <f t="shared" si="0"/>
        <v>41.054999999999993</v>
      </c>
      <c r="H80" s="15">
        <v>3.57</v>
      </c>
      <c r="I80" s="15">
        <f t="shared" si="1"/>
        <v>35.699999999999996</v>
      </c>
    </row>
    <row r="81" spans="2:9" x14ac:dyDescent="0.25">
      <c r="B81" t="s">
        <v>207</v>
      </c>
      <c r="C81">
        <v>10</v>
      </c>
      <c r="D81" t="s">
        <v>754</v>
      </c>
      <c r="E81" s="139" t="s">
        <v>755</v>
      </c>
      <c r="F81" t="s">
        <v>828</v>
      </c>
      <c r="G81" s="74">
        <f t="shared" si="0"/>
        <v>4.2549999999999999</v>
      </c>
      <c r="H81" s="15">
        <v>0.37</v>
      </c>
      <c r="I81" s="15">
        <f t="shared" si="1"/>
        <v>3.7</v>
      </c>
    </row>
    <row r="82" spans="2:9" x14ac:dyDescent="0.25">
      <c r="B82" t="s">
        <v>207</v>
      </c>
      <c r="C82">
        <v>10</v>
      </c>
      <c r="D82" t="s">
        <v>756</v>
      </c>
      <c r="E82" s="139" t="s">
        <v>757</v>
      </c>
      <c r="F82" t="s">
        <v>828</v>
      </c>
      <c r="G82" s="74">
        <f t="shared" si="0"/>
        <v>48.760000000000005</v>
      </c>
      <c r="H82" s="15">
        <v>4.24</v>
      </c>
      <c r="I82" s="15">
        <f t="shared" si="1"/>
        <v>42.400000000000006</v>
      </c>
    </row>
    <row r="83" spans="2:9" x14ac:dyDescent="0.25">
      <c r="B83" t="s">
        <v>207</v>
      </c>
      <c r="C83">
        <v>3</v>
      </c>
      <c r="D83" t="s">
        <v>758</v>
      </c>
      <c r="E83" s="139" t="s">
        <v>759</v>
      </c>
      <c r="F83" t="s">
        <v>830</v>
      </c>
      <c r="G83" s="74">
        <f t="shared" si="0"/>
        <v>106.95</v>
      </c>
      <c r="H83" s="15">
        <v>31</v>
      </c>
      <c r="I83" s="15">
        <f t="shared" si="1"/>
        <v>93</v>
      </c>
    </row>
    <row r="84" spans="2:9" x14ac:dyDescent="0.25">
      <c r="B84" t="s">
        <v>403</v>
      </c>
      <c r="C84">
        <v>250</v>
      </c>
      <c r="D84" t="s">
        <v>760</v>
      </c>
      <c r="E84" s="139" t="s">
        <v>761</v>
      </c>
      <c r="F84" t="s">
        <v>828</v>
      </c>
      <c r="G84" s="74">
        <f t="shared" si="0"/>
        <v>176.61124999999998</v>
      </c>
      <c r="H84" s="15">
        <v>0.61429999999999996</v>
      </c>
      <c r="I84" s="15">
        <f t="shared" si="1"/>
        <v>153.57499999999999</v>
      </c>
    </row>
    <row r="85" spans="2:9" x14ac:dyDescent="0.25">
      <c r="B85" t="s">
        <v>207</v>
      </c>
      <c r="C85">
        <v>1</v>
      </c>
      <c r="D85" t="s">
        <v>762</v>
      </c>
      <c r="E85" s="139" t="s">
        <v>763</v>
      </c>
      <c r="F85" t="s">
        <v>834</v>
      </c>
      <c r="G85" s="74">
        <f t="shared" si="0"/>
        <v>117.369</v>
      </c>
      <c r="H85" s="15">
        <v>102.06</v>
      </c>
      <c r="I85" s="15">
        <f t="shared" si="1"/>
        <v>102.06</v>
      </c>
    </row>
    <row r="86" spans="2:9" x14ac:dyDescent="0.25">
      <c r="B86" t="s">
        <v>207</v>
      </c>
      <c r="C86">
        <v>1</v>
      </c>
      <c r="D86" t="s">
        <v>764</v>
      </c>
      <c r="E86" s="139" t="s">
        <v>765</v>
      </c>
      <c r="F86" t="s">
        <v>829</v>
      </c>
      <c r="G86" s="74">
        <f t="shared" si="0"/>
        <v>109.25</v>
      </c>
      <c r="H86" s="15">
        <v>95</v>
      </c>
      <c r="I86" s="15">
        <f t="shared" si="1"/>
        <v>95</v>
      </c>
    </row>
    <row r="87" spans="2:9" x14ac:dyDescent="0.25">
      <c r="B87" t="s">
        <v>207</v>
      </c>
      <c r="C87">
        <v>1</v>
      </c>
      <c r="D87" t="s">
        <v>766</v>
      </c>
      <c r="E87" s="139" t="s">
        <v>767</v>
      </c>
      <c r="F87" t="s">
        <v>835</v>
      </c>
      <c r="G87" s="74">
        <f t="shared" si="0"/>
        <v>68.528500000000008</v>
      </c>
      <c r="H87" s="15">
        <v>59.59</v>
      </c>
      <c r="I87" s="15">
        <f t="shared" si="1"/>
        <v>59.59</v>
      </c>
    </row>
    <row r="88" spans="2:9" x14ac:dyDescent="0.25">
      <c r="B88" t="s">
        <v>207</v>
      </c>
      <c r="C88">
        <v>1</v>
      </c>
      <c r="D88" t="s">
        <v>768</v>
      </c>
      <c r="E88" s="139" t="s">
        <v>769</v>
      </c>
      <c r="F88" t="s">
        <v>825</v>
      </c>
      <c r="G88" s="74">
        <f t="shared" si="0"/>
        <v>39.261000000000003</v>
      </c>
      <c r="H88" s="15">
        <v>34.14</v>
      </c>
      <c r="I88" s="15">
        <f t="shared" si="1"/>
        <v>34.14</v>
      </c>
    </row>
    <row r="89" spans="2:9" x14ac:dyDescent="0.25">
      <c r="B89" t="s">
        <v>207</v>
      </c>
      <c r="C89">
        <v>1</v>
      </c>
      <c r="D89" t="s">
        <v>770</v>
      </c>
      <c r="E89" s="139" t="s">
        <v>771</v>
      </c>
      <c r="F89" t="s">
        <v>836</v>
      </c>
      <c r="G89" s="74">
        <f t="shared" si="0"/>
        <v>19.883499999999998</v>
      </c>
      <c r="H89" s="15">
        <v>17.29</v>
      </c>
      <c r="I89" s="15">
        <f t="shared" si="1"/>
        <v>17.29</v>
      </c>
    </row>
    <row r="90" spans="2:9" x14ac:dyDescent="0.25">
      <c r="B90" t="s">
        <v>207</v>
      </c>
      <c r="C90">
        <v>2</v>
      </c>
      <c r="D90" t="s">
        <v>772</v>
      </c>
      <c r="E90" s="139" t="s">
        <v>773</v>
      </c>
      <c r="F90" t="s">
        <v>836</v>
      </c>
      <c r="G90" s="74">
        <f t="shared" si="0"/>
        <v>19.250999999999998</v>
      </c>
      <c r="H90" s="15">
        <v>8.3699999999999992</v>
      </c>
      <c r="I90" s="15">
        <f t="shared" si="1"/>
        <v>16.739999999999998</v>
      </c>
    </row>
    <row r="91" spans="2:9" x14ac:dyDescent="0.25">
      <c r="B91" t="s">
        <v>207</v>
      </c>
      <c r="C91">
        <v>3</v>
      </c>
      <c r="D91" t="s">
        <v>774</v>
      </c>
      <c r="E91" s="139" t="s">
        <v>775</v>
      </c>
      <c r="F91" t="s">
        <v>825</v>
      </c>
      <c r="G91" s="74">
        <f t="shared" si="0"/>
        <v>5.0024999999999995</v>
      </c>
      <c r="H91" s="15">
        <v>1.45</v>
      </c>
      <c r="I91" s="15">
        <f t="shared" si="1"/>
        <v>4.3499999999999996</v>
      </c>
    </row>
    <row r="92" spans="2:9" x14ac:dyDescent="0.25">
      <c r="B92" t="s">
        <v>207</v>
      </c>
      <c r="C92">
        <v>1</v>
      </c>
      <c r="D92" t="s">
        <v>216</v>
      </c>
      <c r="E92" s="139" t="s">
        <v>776</v>
      </c>
      <c r="F92" t="s">
        <v>836</v>
      </c>
      <c r="G92" s="74">
        <f t="shared" si="0"/>
        <v>43.067500000000003</v>
      </c>
      <c r="H92" s="15">
        <v>37.450000000000003</v>
      </c>
      <c r="I92" s="15">
        <f t="shared" si="1"/>
        <v>37.450000000000003</v>
      </c>
    </row>
    <row r="93" spans="2:9" x14ac:dyDescent="0.25">
      <c r="B93" t="s">
        <v>403</v>
      </c>
      <c r="C93">
        <v>40</v>
      </c>
      <c r="D93" t="s">
        <v>777</v>
      </c>
      <c r="E93" t="s">
        <v>211</v>
      </c>
      <c r="F93" t="s">
        <v>837</v>
      </c>
      <c r="G93" s="74">
        <f t="shared" si="0"/>
        <v>105.14358000000001</v>
      </c>
      <c r="H93" s="15">
        <v>2.28573</v>
      </c>
      <c r="I93" s="15">
        <f t="shared" si="1"/>
        <v>91.429200000000009</v>
      </c>
    </row>
    <row r="94" spans="2:9" x14ac:dyDescent="0.25">
      <c r="B94" t="s">
        <v>403</v>
      </c>
      <c r="C94">
        <v>15</v>
      </c>
      <c r="D94" t="s">
        <v>778</v>
      </c>
      <c r="E94" t="s">
        <v>779</v>
      </c>
      <c r="F94" t="s">
        <v>838</v>
      </c>
      <c r="G94" s="74">
        <f t="shared" si="0"/>
        <v>28.0007175</v>
      </c>
      <c r="H94" s="15">
        <v>1.62323</v>
      </c>
      <c r="I94" s="15">
        <f t="shared" si="1"/>
        <v>24.34845</v>
      </c>
    </row>
    <row r="95" spans="2:9" x14ac:dyDescent="0.25">
      <c r="B95" t="s">
        <v>207</v>
      </c>
      <c r="C95">
        <v>1</v>
      </c>
      <c r="D95" t="s">
        <v>511</v>
      </c>
      <c r="E95" t="s">
        <v>780</v>
      </c>
      <c r="F95" t="s">
        <v>839</v>
      </c>
      <c r="G95" s="74">
        <f t="shared" si="0"/>
        <v>53.762500000000003</v>
      </c>
      <c r="H95" s="15">
        <v>46.75</v>
      </c>
      <c r="I95" s="15">
        <f t="shared" si="1"/>
        <v>46.75</v>
      </c>
    </row>
    <row r="96" spans="2:9" x14ac:dyDescent="0.25">
      <c r="B96" t="s">
        <v>207</v>
      </c>
      <c r="C96">
        <v>3</v>
      </c>
      <c r="D96" t="s">
        <v>275</v>
      </c>
      <c r="E96" t="s">
        <v>781</v>
      </c>
      <c r="F96" t="s">
        <v>839</v>
      </c>
      <c r="G96" s="74">
        <f t="shared" si="0"/>
        <v>15.283499999999998</v>
      </c>
      <c r="H96" s="15">
        <v>4.43</v>
      </c>
      <c r="I96" s="15">
        <f t="shared" si="1"/>
        <v>13.29</v>
      </c>
    </row>
    <row r="97" spans="2:9" x14ac:dyDescent="0.25">
      <c r="B97" t="s">
        <v>207</v>
      </c>
      <c r="C97">
        <v>1</v>
      </c>
      <c r="D97" t="s">
        <v>493</v>
      </c>
      <c r="E97" t="s">
        <v>782</v>
      </c>
      <c r="F97" t="s">
        <v>839</v>
      </c>
      <c r="G97" s="74">
        <f t="shared" si="0"/>
        <v>3.7374999999999998</v>
      </c>
      <c r="H97" s="15">
        <v>3.25</v>
      </c>
      <c r="I97" s="15">
        <f t="shared" si="1"/>
        <v>3.25</v>
      </c>
    </row>
    <row r="98" spans="2:9" x14ac:dyDescent="0.25">
      <c r="B98" t="s">
        <v>207</v>
      </c>
      <c r="C98">
        <v>1</v>
      </c>
      <c r="D98" t="s">
        <v>479</v>
      </c>
      <c r="E98" t="s">
        <v>563</v>
      </c>
      <c r="F98" t="s">
        <v>839</v>
      </c>
      <c r="G98" s="74">
        <f t="shared" si="0"/>
        <v>4.4965000000000002</v>
      </c>
      <c r="H98" s="15">
        <v>3.91</v>
      </c>
      <c r="I98" s="15">
        <f t="shared" si="1"/>
        <v>3.91</v>
      </c>
    </row>
    <row r="99" spans="2:9" x14ac:dyDescent="0.25">
      <c r="B99" t="s">
        <v>207</v>
      </c>
      <c r="C99">
        <v>1</v>
      </c>
      <c r="D99" t="s">
        <v>783</v>
      </c>
      <c r="E99" t="s">
        <v>784</v>
      </c>
      <c r="F99" t="s">
        <v>839</v>
      </c>
      <c r="G99" s="74">
        <f t="shared" si="0"/>
        <v>12.120999999999999</v>
      </c>
      <c r="H99" s="15">
        <v>10.54</v>
      </c>
      <c r="I99" s="15">
        <f t="shared" si="1"/>
        <v>10.54</v>
      </c>
    </row>
    <row r="100" spans="2:9" x14ac:dyDescent="0.25">
      <c r="B100" t="s">
        <v>207</v>
      </c>
      <c r="C100">
        <v>1</v>
      </c>
      <c r="D100" t="s">
        <v>785</v>
      </c>
      <c r="E100" t="s">
        <v>786</v>
      </c>
      <c r="F100" t="s">
        <v>839</v>
      </c>
      <c r="G100" s="74">
        <f t="shared" si="0"/>
        <v>11.7645</v>
      </c>
      <c r="H100" s="15">
        <v>10.23</v>
      </c>
      <c r="I100" s="15">
        <f t="shared" si="1"/>
        <v>10.23</v>
      </c>
    </row>
    <row r="101" spans="2:9" x14ac:dyDescent="0.25">
      <c r="B101" t="s">
        <v>207</v>
      </c>
      <c r="C101">
        <v>2</v>
      </c>
      <c r="D101" t="s">
        <v>475</v>
      </c>
      <c r="E101" t="s">
        <v>787</v>
      </c>
      <c r="F101" t="s">
        <v>839</v>
      </c>
      <c r="G101" s="74">
        <f t="shared" si="0"/>
        <v>1.6559999999999999</v>
      </c>
      <c r="H101" s="15">
        <v>0.72</v>
      </c>
      <c r="I101" s="15">
        <f t="shared" si="1"/>
        <v>1.44</v>
      </c>
    </row>
    <row r="102" spans="2:9" x14ac:dyDescent="0.25">
      <c r="B102" t="s">
        <v>207</v>
      </c>
      <c r="C102">
        <v>2</v>
      </c>
      <c r="D102" t="s">
        <v>216</v>
      </c>
      <c r="E102" t="s">
        <v>788</v>
      </c>
      <c r="F102" t="s">
        <v>839</v>
      </c>
      <c r="G102" s="74">
        <f t="shared" si="0"/>
        <v>86.135000000000005</v>
      </c>
      <c r="H102" s="15">
        <v>37.450000000000003</v>
      </c>
      <c r="I102" s="15">
        <f t="shared" si="1"/>
        <v>74.900000000000006</v>
      </c>
    </row>
    <row r="103" spans="2:9" x14ac:dyDescent="0.25">
      <c r="B103" t="s">
        <v>207</v>
      </c>
      <c r="C103">
        <v>3</v>
      </c>
      <c r="D103" t="s">
        <v>789</v>
      </c>
      <c r="E103" t="s">
        <v>790</v>
      </c>
      <c r="F103" t="s">
        <v>824</v>
      </c>
      <c r="G103" s="74">
        <f t="shared" si="0"/>
        <v>14.45895</v>
      </c>
      <c r="H103" s="15">
        <v>4.1909999999999998</v>
      </c>
      <c r="I103" s="15">
        <f t="shared" si="1"/>
        <v>12.573</v>
      </c>
    </row>
    <row r="104" spans="2:9" x14ac:dyDescent="0.25">
      <c r="B104" t="s">
        <v>207</v>
      </c>
      <c r="C104">
        <v>200</v>
      </c>
      <c r="D104" t="s">
        <v>791</v>
      </c>
      <c r="E104" t="s">
        <v>792</v>
      </c>
      <c r="G104" s="74">
        <f t="shared" si="0"/>
        <v>3.5649999999999999</v>
      </c>
      <c r="H104" s="15">
        <v>1.55E-2</v>
      </c>
      <c r="I104" s="15">
        <f t="shared" si="1"/>
        <v>3.1</v>
      </c>
    </row>
    <row r="105" spans="2:9" x14ac:dyDescent="0.25">
      <c r="B105" t="s">
        <v>207</v>
      </c>
      <c r="C105">
        <v>100</v>
      </c>
      <c r="D105" t="s">
        <v>793</v>
      </c>
      <c r="E105" t="s">
        <v>794</v>
      </c>
      <c r="G105" s="74">
        <f t="shared" si="0"/>
        <v>4.2549999999999999</v>
      </c>
      <c r="H105" s="15">
        <v>3.6999999999999998E-2</v>
      </c>
      <c r="I105" s="15">
        <f t="shared" si="1"/>
        <v>3.6999999999999997</v>
      </c>
    </row>
    <row r="106" spans="2:9" x14ac:dyDescent="0.25">
      <c r="B106" t="s">
        <v>207</v>
      </c>
      <c r="C106">
        <v>3</v>
      </c>
      <c r="D106" t="s">
        <v>795</v>
      </c>
      <c r="E106" t="s">
        <v>796</v>
      </c>
      <c r="F106" t="s">
        <v>828</v>
      </c>
      <c r="G106" s="74">
        <f t="shared" si="0"/>
        <v>10.121264999999999</v>
      </c>
      <c r="H106" s="15">
        <v>2.9337</v>
      </c>
      <c r="I106" s="15">
        <f t="shared" si="1"/>
        <v>8.8010999999999999</v>
      </c>
    </row>
    <row r="107" spans="2:9" x14ac:dyDescent="0.25">
      <c r="B107" t="s">
        <v>77</v>
      </c>
      <c r="C107">
        <v>50</v>
      </c>
      <c r="E107" t="s">
        <v>841</v>
      </c>
      <c r="G107" s="74">
        <f t="shared" si="0"/>
        <v>6.3250000000000002</v>
      </c>
      <c r="H107" s="15">
        <v>0.11</v>
      </c>
      <c r="I107" s="15">
        <f t="shared" si="1"/>
        <v>5.5</v>
      </c>
    </row>
    <row r="108" spans="2:9" x14ac:dyDescent="0.25">
      <c r="B108" t="s">
        <v>77</v>
      </c>
      <c r="C108">
        <v>4</v>
      </c>
      <c r="E108" t="s">
        <v>842</v>
      </c>
      <c r="G108" s="74">
        <f t="shared" si="0"/>
        <v>11.04</v>
      </c>
      <c r="H108" s="15">
        <v>2.4</v>
      </c>
      <c r="I108" s="15">
        <f t="shared" si="1"/>
        <v>9.6</v>
      </c>
    </row>
    <row r="109" spans="2:9" x14ac:dyDescent="0.25">
      <c r="B109" t="s">
        <v>13</v>
      </c>
      <c r="C109">
        <v>1</v>
      </c>
      <c r="E109" t="s">
        <v>843</v>
      </c>
      <c r="G109" s="74">
        <f t="shared" si="0"/>
        <v>12.65</v>
      </c>
      <c r="H109" s="15">
        <v>11</v>
      </c>
      <c r="I109" s="15">
        <f t="shared" si="1"/>
        <v>11</v>
      </c>
    </row>
    <row r="110" spans="2:9" x14ac:dyDescent="0.25">
      <c r="B110" t="s">
        <v>77</v>
      </c>
      <c r="C110">
        <v>5</v>
      </c>
      <c r="E110" t="s">
        <v>844</v>
      </c>
      <c r="G110" s="74">
        <f t="shared" si="0"/>
        <v>1.7250000000000001</v>
      </c>
      <c r="H110" s="15">
        <v>0.3</v>
      </c>
      <c r="I110" s="15">
        <f t="shared" si="1"/>
        <v>1.5</v>
      </c>
    </row>
    <row r="111" spans="2:9" x14ac:dyDescent="0.25">
      <c r="B111" t="s">
        <v>13</v>
      </c>
      <c r="C111">
        <v>1</v>
      </c>
      <c r="E111" t="s">
        <v>845</v>
      </c>
      <c r="G111" s="74">
        <f t="shared" si="0"/>
        <v>8.0500000000000007</v>
      </c>
      <c r="H111" s="15">
        <v>7</v>
      </c>
      <c r="I111" s="15">
        <f t="shared" si="1"/>
        <v>7</v>
      </c>
    </row>
    <row r="112" spans="2:9" x14ac:dyDescent="0.25">
      <c r="H112" s="15"/>
    </row>
    <row r="113" spans="4:9" x14ac:dyDescent="0.25">
      <c r="E113" t="s">
        <v>46</v>
      </c>
      <c r="F113" s="74"/>
      <c r="G113" s="74">
        <f>SUM(G71:G111)</f>
        <v>1887.7787625000001</v>
      </c>
      <c r="H113" s="15"/>
      <c r="I113" s="23">
        <f>SUM(I71:I112)</f>
        <v>1641.54675</v>
      </c>
    </row>
    <row r="114" spans="4:9" x14ac:dyDescent="0.25">
      <c r="H114" s="132">
        <v>0.15</v>
      </c>
      <c r="I114" s="74">
        <f>I113+I113*H114</f>
        <v>1887.7787625000001</v>
      </c>
    </row>
    <row r="115" spans="4:9" x14ac:dyDescent="0.25">
      <c r="H115" s="15"/>
    </row>
    <row r="116" spans="4:9" x14ac:dyDescent="0.25">
      <c r="D116" t="s">
        <v>797</v>
      </c>
      <c r="E116" t="s">
        <v>798</v>
      </c>
      <c r="F116">
        <v>3.5</v>
      </c>
      <c r="H116" s="15"/>
    </row>
    <row r="117" spans="4:9" x14ac:dyDescent="0.25">
      <c r="D117" t="s">
        <v>802</v>
      </c>
      <c r="E117" t="s">
        <v>803</v>
      </c>
      <c r="F117">
        <v>3.5</v>
      </c>
      <c r="H117" s="15"/>
    </row>
    <row r="118" spans="4:9" x14ac:dyDescent="0.25">
      <c r="D118" t="s">
        <v>524</v>
      </c>
      <c r="E118" t="s">
        <v>806</v>
      </c>
      <c r="F118">
        <v>2</v>
      </c>
      <c r="H118" s="15"/>
    </row>
    <row r="119" spans="4:9" x14ac:dyDescent="0.25">
      <c r="D119" t="s">
        <v>807</v>
      </c>
      <c r="E119" t="s">
        <v>808</v>
      </c>
      <c r="F119">
        <v>4</v>
      </c>
      <c r="H119" s="15"/>
    </row>
    <row r="120" spans="4:9" x14ac:dyDescent="0.25">
      <c r="D120" t="s">
        <v>809</v>
      </c>
      <c r="E120" t="s">
        <v>810</v>
      </c>
      <c r="F120">
        <v>9</v>
      </c>
      <c r="H120" s="15"/>
    </row>
    <row r="121" spans="4:9" x14ac:dyDescent="0.25">
      <c r="D121" t="s">
        <v>811</v>
      </c>
      <c r="E121" t="s">
        <v>812</v>
      </c>
      <c r="F121">
        <v>3</v>
      </c>
      <c r="H121" s="15"/>
    </row>
    <row r="122" spans="4:9" x14ac:dyDescent="0.25">
      <c r="D122" t="s">
        <v>813</v>
      </c>
      <c r="E122" t="s">
        <v>814</v>
      </c>
      <c r="F122">
        <v>5</v>
      </c>
      <c r="H122" s="15"/>
    </row>
    <row r="123" spans="4:9" x14ac:dyDescent="0.25">
      <c r="D123" t="s">
        <v>832</v>
      </c>
      <c r="E123" t="s">
        <v>833</v>
      </c>
      <c r="F123">
        <v>4</v>
      </c>
      <c r="H123" s="15"/>
    </row>
    <row r="124" spans="4:9" x14ac:dyDescent="0.25">
      <c r="D124" t="s">
        <v>816</v>
      </c>
      <c r="E124" t="s">
        <v>815</v>
      </c>
      <c r="F124">
        <v>2</v>
      </c>
      <c r="H124" s="15"/>
    </row>
    <row r="125" spans="4:9" x14ac:dyDescent="0.25">
      <c r="D125" t="s">
        <v>817</v>
      </c>
      <c r="E125" t="s">
        <v>818</v>
      </c>
      <c r="F125">
        <v>4</v>
      </c>
      <c r="H125" s="15"/>
    </row>
    <row r="126" spans="4:9" x14ac:dyDescent="0.25">
      <c r="D126" t="s">
        <v>819</v>
      </c>
      <c r="E126" t="s">
        <v>820</v>
      </c>
      <c r="F126">
        <v>4</v>
      </c>
      <c r="H126" s="15"/>
    </row>
    <row r="127" spans="4:9" x14ac:dyDescent="0.25">
      <c r="D127" t="s">
        <v>821</v>
      </c>
      <c r="E127" t="s">
        <v>822</v>
      </c>
      <c r="F127" s="8">
        <v>2</v>
      </c>
      <c r="G127" s="5"/>
      <c r="H127" s="15"/>
    </row>
    <row r="128" spans="4:9" x14ac:dyDescent="0.25">
      <c r="E128" s="110" t="s">
        <v>688</v>
      </c>
      <c r="F128">
        <f>SUM(F116:F127)</f>
        <v>46</v>
      </c>
      <c r="H128" s="15"/>
    </row>
    <row r="129" spans="5:8" x14ac:dyDescent="0.25">
      <c r="H129" s="15"/>
    </row>
    <row r="130" spans="5:8" x14ac:dyDescent="0.25">
      <c r="E130" t="s">
        <v>846</v>
      </c>
      <c r="G130" s="15">
        <f>46*22</f>
        <v>1012</v>
      </c>
      <c r="H130" s="15"/>
    </row>
    <row r="131" spans="5:8" x14ac:dyDescent="0.25">
      <c r="G131" s="15"/>
      <c r="H131" s="15"/>
    </row>
    <row r="132" spans="5:8" x14ac:dyDescent="0.25">
      <c r="E132" t="s">
        <v>823</v>
      </c>
      <c r="G132" s="76">
        <v>150</v>
      </c>
      <c r="H132" s="15"/>
    </row>
    <row r="133" spans="5:8" x14ac:dyDescent="0.25">
      <c r="G133" s="15"/>
      <c r="H133" s="15"/>
    </row>
    <row r="134" spans="5:8" x14ac:dyDescent="0.25">
      <c r="E134" t="s">
        <v>176</v>
      </c>
      <c r="G134" s="15">
        <f>G132+G130+G113</f>
        <v>3049.7787625000001</v>
      </c>
      <c r="H134" s="15"/>
    </row>
    <row r="135" spans="5:8" x14ac:dyDescent="0.25">
      <c r="G135" s="126" t="s">
        <v>702</v>
      </c>
      <c r="H135" s="15"/>
    </row>
    <row r="136" spans="5:8" x14ac:dyDescent="0.25">
      <c r="G136" t="s">
        <v>2612</v>
      </c>
      <c r="H136" s="15"/>
    </row>
    <row r="137" spans="5:8" x14ac:dyDescent="0.25">
      <c r="G137" s="15"/>
    </row>
    <row r="138" spans="5:8" x14ac:dyDescent="0.25">
      <c r="G138" s="15"/>
    </row>
    <row r="139" spans="5:8" x14ac:dyDescent="0.25">
      <c r="G139" s="15"/>
    </row>
    <row r="140" spans="5:8" x14ac:dyDescent="0.25">
      <c r="G140" s="15"/>
    </row>
    <row r="141" spans="5:8" x14ac:dyDescent="0.25">
      <c r="G141" s="15"/>
    </row>
    <row r="142" spans="5:8" x14ac:dyDescent="0.25">
      <c r="G142" s="15"/>
    </row>
    <row r="143" spans="5:8" x14ac:dyDescent="0.25">
      <c r="G143" s="15"/>
    </row>
    <row r="144" spans="5:8" x14ac:dyDescent="0.25">
      <c r="G144" s="15"/>
    </row>
    <row r="145" spans="7:7" x14ac:dyDescent="0.25">
      <c r="G145" s="15"/>
    </row>
    <row r="146" spans="7:7" x14ac:dyDescent="0.25">
      <c r="G146" s="15"/>
    </row>
    <row r="147" spans="7:7" x14ac:dyDescent="0.25">
      <c r="G147" s="15"/>
    </row>
    <row r="148" spans="7:7" x14ac:dyDescent="0.25">
      <c r="G148" s="15"/>
    </row>
    <row r="149" spans="7:7" x14ac:dyDescent="0.25">
      <c r="G149" s="15"/>
    </row>
    <row r="150" spans="7:7" x14ac:dyDescent="0.25">
      <c r="G150" s="15"/>
    </row>
    <row r="151" spans="7:7" x14ac:dyDescent="0.25">
      <c r="G151" s="15"/>
    </row>
    <row r="152" spans="7:7" x14ac:dyDescent="0.25">
      <c r="G152" s="15"/>
    </row>
    <row r="153" spans="7:7" x14ac:dyDescent="0.25">
      <c r="G153" s="15"/>
    </row>
    <row r="154" spans="7:7" x14ac:dyDescent="0.25">
      <c r="G154" s="15"/>
    </row>
    <row r="155" spans="7:7" x14ac:dyDescent="0.25">
      <c r="G155" s="15"/>
    </row>
    <row r="156" spans="7:7" x14ac:dyDescent="0.25">
      <c r="G156" s="15"/>
    </row>
    <row r="157" spans="7:7" x14ac:dyDescent="0.25">
      <c r="G157" s="15"/>
    </row>
    <row r="158" spans="7:7" x14ac:dyDescent="0.25">
      <c r="G158" s="15"/>
    </row>
    <row r="159" spans="7:7" x14ac:dyDescent="0.25">
      <c r="G159" s="15"/>
    </row>
    <row r="160" spans="7:7" x14ac:dyDescent="0.25">
      <c r="G160" s="15"/>
    </row>
    <row r="161" spans="7:7" x14ac:dyDescent="0.25">
      <c r="G161" s="15"/>
    </row>
    <row r="162" spans="7:7" x14ac:dyDescent="0.25">
      <c r="G162" s="15"/>
    </row>
    <row r="163" spans="7:7" x14ac:dyDescent="0.25">
      <c r="G163" s="15"/>
    </row>
    <row r="164" spans="7:7" x14ac:dyDescent="0.25">
      <c r="G164" s="15"/>
    </row>
    <row r="165" spans="7:7" x14ac:dyDescent="0.25">
      <c r="G165" s="15"/>
    </row>
    <row r="166" spans="7:7" x14ac:dyDescent="0.25">
      <c r="G166" s="15"/>
    </row>
    <row r="167" spans="7:7" x14ac:dyDescent="0.25">
      <c r="G167" s="15"/>
    </row>
    <row r="168" spans="7:7" x14ac:dyDescent="0.25">
      <c r="G168" s="15"/>
    </row>
    <row r="169" spans="7:7" x14ac:dyDescent="0.25">
      <c r="G169" s="15"/>
    </row>
    <row r="170" spans="7:7" x14ac:dyDescent="0.25">
      <c r="G170" s="15"/>
    </row>
    <row r="171" spans="7:7" x14ac:dyDescent="0.25">
      <c r="G171" s="15"/>
    </row>
    <row r="172" spans="7:7" x14ac:dyDescent="0.25">
      <c r="G172" s="15"/>
    </row>
    <row r="173" spans="7:7" x14ac:dyDescent="0.25">
      <c r="G173" s="15"/>
    </row>
    <row r="174" spans="7:7" x14ac:dyDescent="0.25">
      <c r="G174" s="15"/>
    </row>
    <row r="175" spans="7:7" x14ac:dyDescent="0.25">
      <c r="G175" s="15"/>
    </row>
    <row r="176" spans="7:7" x14ac:dyDescent="0.25">
      <c r="G176" s="15"/>
    </row>
    <row r="177" spans="7:7" x14ac:dyDescent="0.25">
      <c r="G177" s="15"/>
    </row>
    <row r="178" spans="7:7" x14ac:dyDescent="0.25">
      <c r="G178" s="15"/>
    </row>
    <row r="179" spans="7:7" x14ac:dyDescent="0.25">
      <c r="G179" s="15"/>
    </row>
    <row r="180" spans="7:7" x14ac:dyDescent="0.25">
      <c r="G180" s="15"/>
    </row>
    <row r="181" spans="7:7" x14ac:dyDescent="0.25">
      <c r="G181" s="15"/>
    </row>
    <row r="182" spans="7:7" x14ac:dyDescent="0.25">
      <c r="G182" s="15"/>
    </row>
    <row r="183" spans="7:7" x14ac:dyDescent="0.25">
      <c r="G183" s="15"/>
    </row>
    <row r="184" spans="7:7" x14ac:dyDescent="0.25">
      <c r="G184" s="15"/>
    </row>
    <row r="185" spans="7:7" x14ac:dyDescent="0.25">
      <c r="G185" s="15"/>
    </row>
    <row r="186" spans="7:7" x14ac:dyDescent="0.25">
      <c r="G186" s="15"/>
    </row>
    <row r="187" spans="7:7" x14ac:dyDescent="0.25">
      <c r="G187" s="15"/>
    </row>
    <row r="188" spans="7:7" x14ac:dyDescent="0.25">
      <c r="G188" s="15"/>
    </row>
    <row r="189" spans="7:7" x14ac:dyDescent="0.25">
      <c r="G189" s="15"/>
    </row>
    <row r="190" spans="7:7" x14ac:dyDescent="0.25">
      <c r="G190" s="15"/>
    </row>
    <row r="191" spans="7:7" x14ac:dyDescent="0.25">
      <c r="G191" s="15"/>
    </row>
    <row r="192" spans="7:7" x14ac:dyDescent="0.25">
      <c r="G192" s="15"/>
    </row>
    <row r="193" spans="7:7" x14ac:dyDescent="0.25">
      <c r="G193" s="15"/>
    </row>
    <row r="194" spans="7:7" x14ac:dyDescent="0.25">
      <c r="G194" s="15"/>
    </row>
    <row r="195" spans="7:7" x14ac:dyDescent="0.25">
      <c r="G195" s="15"/>
    </row>
    <row r="196" spans="7:7" x14ac:dyDescent="0.25">
      <c r="G196" s="15"/>
    </row>
    <row r="197" spans="7:7" x14ac:dyDescent="0.25">
      <c r="G197" s="15"/>
    </row>
    <row r="198" spans="7:7" x14ac:dyDescent="0.25">
      <c r="G198" s="15"/>
    </row>
    <row r="199" spans="7:7" x14ac:dyDescent="0.25">
      <c r="G199" s="15"/>
    </row>
    <row r="200" spans="7:7" x14ac:dyDescent="0.25">
      <c r="G200" s="15"/>
    </row>
    <row r="201" spans="7:7" x14ac:dyDescent="0.25">
      <c r="G201" s="15"/>
    </row>
    <row r="202" spans="7:7" x14ac:dyDescent="0.25">
      <c r="G202" s="15"/>
    </row>
    <row r="203" spans="7:7" x14ac:dyDescent="0.25">
      <c r="G203" s="15"/>
    </row>
    <row r="204" spans="7:7" x14ac:dyDescent="0.25">
      <c r="G204" s="15"/>
    </row>
    <row r="205" spans="7:7" x14ac:dyDescent="0.25">
      <c r="G205" s="15"/>
    </row>
    <row r="206" spans="7:7" x14ac:dyDescent="0.25">
      <c r="G206" s="15"/>
    </row>
    <row r="207" spans="7:7" x14ac:dyDescent="0.25">
      <c r="G207" s="15"/>
    </row>
    <row r="208" spans="7:7" x14ac:dyDescent="0.25">
      <c r="G208" s="15"/>
    </row>
    <row r="209" spans="7:7" x14ac:dyDescent="0.25">
      <c r="G209" s="15"/>
    </row>
    <row r="210" spans="7:7" x14ac:dyDescent="0.25">
      <c r="G210" s="15"/>
    </row>
    <row r="211" spans="7:7" x14ac:dyDescent="0.25">
      <c r="G211" s="15"/>
    </row>
    <row r="212" spans="7:7" x14ac:dyDescent="0.25">
      <c r="G212" s="15"/>
    </row>
    <row r="213" spans="7:7" x14ac:dyDescent="0.25">
      <c r="G213" s="15"/>
    </row>
    <row r="214" spans="7:7" x14ac:dyDescent="0.25">
      <c r="G214" s="15"/>
    </row>
    <row r="215" spans="7:7" x14ac:dyDescent="0.25">
      <c r="G215" s="15"/>
    </row>
    <row r="216" spans="7:7" x14ac:dyDescent="0.25">
      <c r="G216" s="15"/>
    </row>
    <row r="217" spans="7:7" x14ac:dyDescent="0.25">
      <c r="G217" s="15"/>
    </row>
    <row r="218" spans="7:7" x14ac:dyDescent="0.25">
      <c r="G218" s="15"/>
    </row>
    <row r="219" spans="7:7" x14ac:dyDescent="0.25">
      <c r="G219" s="15"/>
    </row>
    <row r="220" spans="7:7" x14ac:dyDescent="0.25">
      <c r="G220" s="15"/>
    </row>
    <row r="221" spans="7:7" x14ac:dyDescent="0.25">
      <c r="G221" s="15"/>
    </row>
    <row r="222" spans="7:7" x14ac:dyDescent="0.25">
      <c r="G222" s="15"/>
    </row>
    <row r="223" spans="7:7" x14ac:dyDescent="0.25">
      <c r="G223" s="15"/>
    </row>
    <row r="224" spans="7:7" x14ac:dyDescent="0.25">
      <c r="G224" s="15"/>
    </row>
    <row r="225" spans="7:7" x14ac:dyDescent="0.25">
      <c r="G225" s="15"/>
    </row>
    <row r="226" spans="7:7" x14ac:dyDescent="0.25">
      <c r="G226" s="15"/>
    </row>
    <row r="227" spans="7:7" x14ac:dyDescent="0.25">
      <c r="G227" s="15"/>
    </row>
    <row r="228" spans="7:7" x14ac:dyDescent="0.25">
      <c r="G228" s="15"/>
    </row>
    <row r="229" spans="7:7" x14ac:dyDescent="0.25">
      <c r="G229" s="15"/>
    </row>
    <row r="230" spans="7:7" x14ac:dyDescent="0.25">
      <c r="G230" s="15"/>
    </row>
    <row r="231" spans="7:7" x14ac:dyDescent="0.25">
      <c r="G231" s="15"/>
    </row>
    <row r="232" spans="7:7" x14ac:dyDescent="0.25">
      <c r="G232" s="15"/>
    </row>
    <row r="233" spans="7:7" x14ac:dyDescent="0.25">
      <c r="G233" s="15"/>
    </row>
    <row r="234" spans="7:7" x14ac:dyDescent="0.25">
      <c r="G234" s="15"/>
    </row>
    <row r="235" spans="7:7" x14ac:dyDescent="0.25">
      <c r="G235" s="15"/>
    </row>
    <row r="236" spans="7:7" x14ac:dyDescent="0.25">
      <c r="G236" s="15"/>
    </row>
    <row r="237" spans="7:7" x14ac:dyDescent="0.25">
      <c r="G237" s="15"/>
    </row>
    <row r="238" spans="7:7" x14ac:dyDescent="0.25">
      <c r="G238" s="15"/>
    </row>
    <row r="239" spans="7:7" x14ac:dyDescent="0.25">
      <c r="G239" s="15"/>
    </row>
    <row r="240" spans="7:7" x14ac:dyDescent="0.25">
      <c r="G240" s="15"/>
    </row>
    <row r="241" spans="7:7" x14ac:dyDescent="0.25">
      <c r="G241" s="15"/>
    </row>
    <row r="242" spans="7:7" x14ac:dyDescent="0.25">
      <c r="G242" s="15"/>
    </row>
    <row r="243" spans="7:7" x14ac:dyDescent="0.25">
      <c r="G243" s="15"/>
    </row>
    <row r="244" spans="7:7" x14ac:dyDescent="0.25">
      <c r="G244" s="15"/>
    </row>
    <row r="245" spans="7:7" x14ac:dyDescent="0.25">
      <c r="G245" s="15"/>
    </row>
    <row r="246" spans="7:7" x14ac:dyDescent="0.25">
      <c r="G246" s="15"/>
    </row>
    <row r="247" spans="7:7" x14ac:dyDescent="0.25">
      <c r="G247" s="15"/>
    </row>
    <row r="248" spans="7:7" x14ac:dyDescent="0.25">
      <c r="G248" s="15"/>
    </row>
    <row r="249" spans="7:7" x14ac:dyDescent="0.25">
      <c r="G249" s="15"/>
    </row>
    <row r="250" spans="7:7" x14ac:dyDescent="0.25">
      <c r="G250" s="15"/>
    </row>
    <row r="251" spans="7:7" x14ac:dyDescent="0.25">
      <c r="G251" s="15"/>
    </row>
  </sheetData>
  <mergeCells count="8">
    <mergeCell ref="A10:E10"/>
    <mergeCell ref="A11:E11"/>
    <mergeCell ref="A2:E2"/>
    <mergeCell ref="A3:E3"/>
    <mergeCell ref="A4:E4"/>
    <mergeCell ref="A5:E5"/>
    <mergeCell ref="A8:E8"/>
    <mergeCell ref="A9:E9"/>
  </mergeCells>
  <pageMargins left="0.31496062992125984" right="0.31496062992125984" top="0.35433070866141736" bottom="0.35433070866141736" header="0.31496062992125984" footer="0.31496062992125984"/>
  <pageSetup paperSize="9" scale="8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43</vt:i4>
      </vt:variant>
      <vt:variant>
        <vt:lpstr>Intervalli denominati</vt:lpstr>
      </vt:variant>
      <vt:variant>
        <vt:i4>38</vt:i4>
      </vt:variant>
    </vt:vector>
  </HeadingPairs>
  <TitlesOfParts>
    <vt:vector size="81" baseType="lpstr">
      <vt:lpstr>1</vt:lpstr>
      <vt:lpstr>2</vt:lpstr>
      <vt:lpstr>5</vt:lpstr>
      <vt:lpstr>6</vt:lpstr>
      <vt:lpstr>6A</vt:lpstr>
      <vt:lpstr>6BIS</vt:lpstr>
      <vt:lpstr>6B</vt:lpstr>
      <vt:lpstr>7</vt:lpstr>
      <vt:lpstr>7B</vt:lpstr>
      <vt:lpstr>8</vt:lpstr>
      <vt:lpstr>9</vt:lpstr>
      <vt:lpstr>10</vt:lpstr>
      <vt:lpstr>11</vt:lpstr>
      <vt:lpstr>11A</vt:lpstr>
      <vt:lpstr>11B</vt:lpstr>
      <vt:lpstr>12</vt:lpstr>
      <vt:lpstr>13</vt:lpstr>
      <vt:lpstr>13b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27</vt:lpstr>
      <vt:lpstr>28</vt:lpstr>
      <vt:lpstr>28B</vt:lpstr>
      <vt:lpstr>29</vt:lpstr>
      <vt:lpstr>30</vt:lpstr>
      <vt:lpstr>30B</vt:lpstr>
      <vt:lpstr>31</vt:lpstr>
      <vt:lpstr>32</vt:lpstr>
      <vt:lpstr>33</vt:lpstr>
      <vt:lpstr>MODELLO BOLLA</vt:lpstr>
      <vt:lpstr>21B</vt:lpstr>
      <vt:lpstr>29B</vt:lpstr>
      <vt:lpstr>'11'!Area_stampa</vt:lpstr>
      <vt:lpstr>'11A'!Area_stampa</vt:lpstr>
      <vt:lpstr>'11B'!Area_stampa</vt:lpstr>
      <vt:lpstr>'12'!Area_stampa</vt:lpstr>
      <vt:lpstr>'13'!Area_stampa</vt:lpstr>
      <vt:lpstr>'13b'!Area_stampa</vt:lpstr>
      <vt:lpstr>'14'!Area_stampa</vt:lpstr>
      <vt:lpstr>'15'!Area_stampa</vt:lpstr>
      <vt:lpstr>'16'!Area_stampa</vt:lpstr>
      <vt:lpstr>'18'!Area_stampa</vt:lpstr>
      <vt:lpstr>'19'!Area_stampa</vt:lpstr>
      <vt:lpstr>'20'!Area_stampa</vt:lpstr>
      <vt:lpstr>'21'!Area_stampa</vt:lpstr>
      <vt:lpstr>'21B'!Area_stampa</vt:lpstr>
      <vt:lpstr>'22'!Area_stampa</vt:lpstr>
      <vt:lpstr>'23'!Area_stampa</vt:lpstr>
      <vt:lpstr>'24'!Area_stampa</vt:lpstr>
      <vt:lpstr>'25'!Area_stampa</vt:lpstr>
      <vt:lpstr>'26'!Area_stampa</vt:lpstr>
      <vt:lpstr>'27'!Area_stampa</vt:lpstr>
      <vt:lpstr>'28'!Area_stampa</vt:lpstr>
      <vt:lpstr>'28B'!Area_stampa</vt:lpstr>
      <vt:lpstr>'29'!Area_stampa</vt:lpstr>
      <vt:lpstr>'29B'!Area_stampa</vt:lpstr>
      <vt:lpstr>'30'!Area_stampa</vt:lpstr>
      <vt:lpstr>'30B'!Area_stampa</vt:lpstr>
      <vt:lpstr>'31'!Area_stampa</vt:lpstr>
      <vt:lpstr>'6A'!Area_stampa</vt:lpstr>
      <vt:lpstr>'6B'!Area_stampa</vt:lpstr>
      <vt:lpstr>'6BIS'!Area_stampa</vt:lpstr>
      <vt:lpstr>'7'!Area_stampa</vt:lpstr>
      <vt:lpstr>'7B'!Area_stampa</vt:lpstr>
      <vt:lpstr>'9'!Area_stampa</vt:lpstr>
      <vt:lpstr>'10'!Print_Area</vt:lpstr>
      <vt:lpstr>'14'!Print_Area</vt:lpstr>
      <vt:lpstr>'17'!Print_Area</vt:lpstr>
      <vt:lpstr>'6'!Print_Area</vt:lpstr>
      <vt:lpstr>'8'!Print_Area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</dc:creator>
  <cp:lastModifiedBy>Matteo</cp:lastModifiedBy>
  <cp:lastPrinted>2022-07-14T16:20:24Z</cp:lastPrinted>
  <dcterms:created xsi:type="dcterms:W3CDTF">2019-07-18T16:49:56Z</dcterms:created>
  <dcterms:modified xsi:type="dcterms:W3CDTF">2022-07-14T16:28:24Z</dcterms:modified>
</cp:coreProperties>
</file>