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13_ncr:1_{2F4CA54F-57CE-461D-B2C8-3043E2EA4397}" xr6:coauthVersionLast="47" xr6:coauthVersionMax="47" xr10:uidLastSave="{00000000-0000-0000-0000-000000000000}"/>
  <bookViews>
    <workbookView xWindow="-120" yWindow="-120" windowWidth="20730" windowHeight="11760" tabRatio="946" firstSheet="21" activeTab="48" xr2:uid="{D1BF686A-A8A5-4827-9498-1D9E65442DEB}"/>
  </bookViews>
  <sheets>
    <sheet name="facsimile" sheetId="3" r:id="rId1"/>
    <sheet name="1" sheetId="1" r:id="rId2"/>
    <sheet name="2" sheetId="2" r:id="rId3"/>
    <sheet name="3" sheetId="4" r:id="rId4"/>
    <sheet name="4" sheetId="18" r:id="rId5"/>
    <sheet name="5" sheetId="20" r:id="rId6"/>
    <sheet name="5BIS" sheetId="33" r:id="rId7"/>
    <sheet name="6" sheetId="8" r:id="rId8"/>
    <sheet name="6B" sheetId="43" r:id="rId9"/>
    <sheet name="7" sheetId="6" r:id="rId10"/>
    <sheet name="8" sheetId="7" r:id="rId11"/>
    <sheet name="9" sheetId="14" r:id="rId12"/>
    <sheet name="10" sheetId="9" r:id="rId13"/>
    <sheet name="11" sheetId="19" r:id="rId14"/>
    <sheet name="11B" sheetId="46" r:id="rId15"/>
    <sheet name="12" sheetId="17" r:id="rId16"/>
    <sheet name="13" sheetId="22" r:id="rId17"/>
    <sheet name="14" sheetId="12" r:id="rId18"/>
    <sheet name="14BIS" sheetId="34" r:id="rId19"/>
    <sheet name="15" sheetId="11" r:id="rId20"/>
    <sheet name="16" sheetId="10" r:id="rId21"/>
    <sheet name="16B" sheetId="41" r:id="rId22"/>
    <sheet name="17" sheetId="13" r:id="rId23"/>
    <sheet name="17B" sheetId="48" r:id="rId24"/>
    <sheet name="18" sheetId="24" r:id="rId25"/>
    <sheet name="19" sheetId="27" r:id="rId26"/>
    <sheet name="20" sheetId="21" r:id="rId27"/>
    <sheet name="20B" sheetId="36" r:id="rId28"/>
    <sheet name="21" sheetId="23" r:id="rId29"/>
    <sheet name="22" sheetId="29" r:id="rId30"/>
    <sheet name="23" sheetId="31" r:id="rId31"/>
    <sheet name="24" sheetId="32" r:id="rId32"/>
    <sheet name="24B" sheetId="52" r:id="rId33"/>
    <sheet name="25" sheetId="26" r:id="rId34"/>
    <sheet name="25B" sheetId="39" r:id="rId35"/>
    <sheet name="26" sheetId="35" r:id="rId36"/>
    <sheet name="27" sheetId="28" r:id="rId37"/>
    <sheet name="27B" sheetId="37" r:id="rId38"/>
    <sheet name="28" sheetId="30" r:id="rId39"/>
    <sheet name="29" sheetId="25" r:id="rId40"/>
    <sheet name="30" sheetId="40" r:id="rId41"/>
    <sheet name="31" sheetId="42" r:id="rId42"/>
    <sheet name="32" sheetId="44" r:id="rId43"/>
    <sheet name="33" sheetId="38" r:id="rId44"/>
    <sheet name="34" sheetId="47" r:id="rId45"/>
    <sheet name="35" sheetId="49" r:id="rId46"/>
    <sheet name="36" sheetId="45" r:id="rId47"/>
    <sheet name="37" sheetId="50" r:id="rId48"/>
    <sheet name="38" sheetId="51" r:id="rId49"/>
  </sheets>
  <externalReferences>
    <externalReference r:id="rId50"/>
  </externalReferences>
  <definedNames>
    <definedName name="_xlnm.Print_Area" localSheetId="1">'1'!$A$1:$G$65</definedName>
    <definedName name="_xlnm.Print_Area" localSheetId="13">'11'!$A$1:$F$73</definedName>
    <definedName name="_xlnm.Print_Area" localSheetId="14">'11B'!$A$1:$H$45</definedName>
    <definedName name="_xlnm.Print_Area" localSheetId="15">'12'!$A$1:$F$66</definedName>
    <definedName name="_xlnm.Print_Area" localSheetId="17">'14'!$A$1:$F$44</definedName>
    <definedName name="_xlnm.Print_Area" localSheetId="18">'14BIS'!$A$2:$H$56</definedName>
    <definedName name="_xlnm.Print_Area" localSheetId="21">'16B'!$A$1:$F$45</definedName>
    <definedName name="_xlnm.Print_Area" localSheetId="22">'17'!$A$1:$F$45</definedName>
    <definedName name="_xlnm.Print_Area" localSheetId="23">'17B'!$A$1:$F$45</definedName>
    <definedName name="_xlnm.Print_Area" localSheetId="24">'18'!$A$1:$F$76</definedName>
    <definedName name="_xlnm.Print_Area" localSheetId="25">'19'!$L$1:$Q$76</definedName>
    <definedName name="_xlnm.Print_Area" localSheetId="2">'2'!$A$1:$G$75</definedName>
    <definedName name="_xlnm.Print_Area" localSheetId="26">'20'!$A$1:$F$102</definedName>
    <definedName name="_xlnm.Print_Area" localSheetId="27">'20B'!$A$1:$F$51</definedName>
    <definedName name="_xlnm.Print_Area" localSheetId="28">'21'!$A$1:$F$45</definedName>
    <definedName name="_xlnm.Print_Area" localSheetId="29">'22'!$A$1:$F$45</definedName>
    <definedName name="_xlnm.Print_Area" localSheetId="30">'23'!$A$1:$F$45</definedName>
    <definedName name="_xlnm.Print_Area" localSheetId="31">'24'!$A$1:$F$63</definedName>
    <definedName name="_xlnm.Print_Area" localSheetId="32">'24B'!$A$1:$F$79</definedName>
    <definedName name="_xlnm.Print_Area" localSheetId="33">'25'!$A$1:$G$55</definedName>
    <definedName name="_xlnm.Print_Area" localSheetId="34">'25B'!$A$1:$H$50</definedName>
    <definedName name="_xlnm.Print_Area" localSheetId="35">'26'!$A$89:$F$164</definedName>
    <definedName name="_xlnm.Print_Area" localSheetId="36">'27'!$A$1:$F$40</definedName>
    <definedName name="_xlnm.Print_Area" localSheetId="37">'27B'!$A$1:$F$42</definedName>
    <definedName name="_xlnm.Print_Area" localSheetId="38">'28'!$A$1:$F$84</definedName>
    <definedName name="_xlnm.Print_Area" localSheetId="39">'29'!$A$1:$F$45</definedName>
    <definedName name="_xlnm.Print_Area" localSheetId="40">'30'!$A$1:$H$103</definedName>
    <definedName name="_xlnm.Print_Area" localSheetId="41">'31'!$A$1:$H$42</definedName>
    <definedName name="_xlnm.Print_Area" localSheetId="42">'32'!$A$63:$F$117</definedName>
    <definedName name="_xlnm.Print_Area" localSheetId="43">'33'!$J$1:$O$45</definedName>
    <definedName name="_xlnm.Print_Area" localSheetId="44">'34'!$A$1:$H$58</definedName>
    <definedName name="_xlnm.Print_Area" localSheetId="45">'35'!$A$1:$F$43</definedName>
    <definedName name="_xlnm.Print_Area" localSheetId="46">'36'!$A$1:$F$44</definedName>
    <definedName name="_xlnm.Print_Area" localSheetId="47">'37'!$A$1:$F$87</definedName>
    <definedName name="_xlnm.Print_Area" localSheetId="48">'38'!$A$42:$F$73</definedName>
    <definedName name="_xlnm.Print_Area" localSheetId="4">'4'!$A$2:$H$82</definedName>
    <definedName name="_xlnm.Print_Area" localSheetId="6">'5BIS'!$A$1:$H$53</definedName>
    <definedName name="_xlnm.Print_Area" localSheetId="7">'6'!$A$1:$F$44</definedName>
    <definedName name="_xlnm.Print_Area" localSheetId="8">'6B'!$A$1:$G$77</definedName>
    <definedName name="_xlnm.Print_Area" localSheetId="11">'9'!$A$1:$F$45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3" i="51" l="1"/>
  <c r="H13" i="52"/>
  <c r="F13" i="52" s="1"/>
  <c r="H14" i="52"/>
  <c r="H15" i="52"/>
  <c r="F15" i="52" s="1"/>
  <c r="H16" i="52"/>
  <c r="F16" i="52" s="1"/>
  <c r="H17" i="52"/>
  <c r="F17" i="52" s="1"/>
  <c r="H18" i="52"/>
  <c r="F18" i="52" s="1"/>
  <c r="H19" i="52"/>
  <c r="F19" i="52" s="1"/>
  <c r="H20" i="52"/>
  <c r="F20" i="52" s="1"/>
  <c r="H21" i="52"/>
  <c r="F21" i="52" s="1"/>
  <c r="H22" i="52"/>
  <c r="F22" i="52" s="1"/>
  <c r="H23" i="52"/>
  <c r="F23" i="52" s="1"/>
  <c r="H24" i="52"/>
  <c r="F24" i="52" s="1"/>
  <c r="H25" i="52"/>
  <c r="F25" i="52" s="1"/>
  <c r="H26" i="52"/>
  <c r="F26" i="52" s="1"/>
  <c r="H27" i="52"/>
  <c r="F27" i="52" s="1"/>
  <c r="H28" i="52"/>
  <c r="F28" i="52" s="1"/>
  <c r="H29" i="52"/>
  <c r="F29" i="52" s="1"/>
  <c r="H30" i="52"/>
  <c r="F30" i="52" s="1"/>
  <c r="H31" i="52"/>
  <c r="F31" i="52" s="1"/>
  <c r="H32" i="52"/>
  <c r="F32" i="52" s="1"/>
  <c r="H33" i="52"/>
  <c r="F33" i="52" s="1"/>
  <c r="H34" i="52"/>
  <c r="F34" i="52" s="1"/>
  <c r="F35" i="52"/>
  <c r="H36" i="52"/>
  <c r="F36" i="52" s="1"/>
  <c r="H37" i="52"/>
  <c r="F37" i="52" s="1"/>
  <c r="H38" i="52"/>
  <c r="F38" i="52" s="1"/>
  <c r="H39" i="52"/>
  <c r="F39" i="52" s="1"/>
  <c r="H40" i="52"/>
  <c r="F40" i="52" s="1"/>
  <c r="H41" i="52"/>
  <c r="F41" i="52" s="1"/>
  <c r="H42" i="52"/>
  <c r="F42" i="52" s="1"/>
  <c r="H43" i="52"/>
  <c r="F43" i="52" s="1"/>
  <c r="H44" i="52"/>
  <c r="F44" i="52" s="1"/>
  <c r="H45" i="52"/>
  <c r="F45" i="52" s="1"/>
  <c r="H46" i="52"/>
  <c r="F46" i="52" s="1"/>
  <c r="H47" i="52"/>
  <c r="F47" i="52" s="1"/>
  <c r="H48" i="52"/>
  <c r="F48" i="52" s="1"/>
  <c r="D73" i="52"/>
  <c r="F73" i="52" s="1"/>
  <c r="H50" i="52" l="1"/>
  <c r="H51" i="52" s="1"/>
  <c r="F75" i="52" s="1"/>
  <c r="F78" i="52" s="1"/>
  <c r="F14" i="52"/>
  <c r="F50" i="52" s="1"/>
  <c r="F81" i="50"/>
  <c r="H44" i="51" l="1"/>
  <c r="F21" i="51"/>
  <c r="F50" i="51" s="1"/>
  <c r="H15" i="51"/>
  <c r="H16" i="51"/>
  <c r="H17" i="51"/>
  <c r="H18" i="51"/>
  <c r="H19" i="51"/>
  <c r="H20" i="51"/>
  <c r="H68" i="51"/>
  <c r="H69" i="51"/>
  <c r="H70" i="51"/>
  <c r="H71" i="51"/>
  <c r="H14" i="51"/>
  <c r="H73" i="51" l="1"/>
  <c r="H22" i="51"/>
  <c r="H43" i="51" s="1"/>
  <c r="H45" i="51" s="1"/>
  <c r="F111" i="50"/>
  <c r="F79" i="50"/>
  <c r="H79" i="50"/>
  <c r="H78" i="50"/>
  <c r="F78" i="50" s="1"/>
  <c r="H83" i="50" l="1"/>
  <c r="F17" i="50"/>
  <c r="F21" i="50"/>
  <c r="F25" i="50"/>
  <c r="F29" i="50"/>
  <c r="F33" i="50"/>
  <c r="F37" i="50"/>
  <c r="F41" i="50"/>
  <c r="F45" i="50"/>
  <c r="F49" i="50"/>
  <c r="F54" i="50"/>
  <c r="F58" i="50"/>
  <c r="F62" i="50"/>
  <c r="F66" i="50"/>
  <c r="F70" i="50"/>
  <c r="F74" i="50"/>
  <c r="F77" i="50"/>
  <c r="B108" i="50"/>
  <c r="F108" i="50" s="1"/>
  <c r="H14" i="50"/>
  <c r="F14" i="50" s="1"/>
  <c r="H15" i="50"/>
  <c r="F15" i="50" s="1"/>
  <c r="H16" i="50"/>
  <c r="F16" i="50" s="1"/>
  <c r="H17" i="50"/>
  <c r="H18" i="50"/>
  <c r="F18" i="50" s="1"/>
  <c r="H19" i="50"/>
  <c r="F19" i="50" s="1"/>
  <c r="H20" i="50"/>
  <c r="F20" i="50" s="1"/>
  <c r="H21" i="50"/>
  <c r="H22" i="50"/>
  <c r="F22" i="50" s="1"/>
  <c r="H23" i="50"/>
  <c r="F23" i="50" s="1"/>
  <c r="H24" i="50"/>
  <c r="F24" i="50" s="1"/>
  <c r="H25" i="50"/>
  <c r="H26" i="50"/>
  <c r="F26" i="50" s="1"/>
  <c r="H27" i="50"/>
  <c r="F27" i="50" s="1"/>
  <c r="H28" i="50"/>
  <c r="F28" i="50" s="1"/>
  <c r="H29" i="50"/>
  <c r="H30" i="50"/>
  <c r="F30" i="50" s="1"/>
  <c r="H31" i="50"/>
  <c r="F31" i="50" s="1"/>
  <c r="H32" i="50"/>
  <c r="F32" i="50" s="1"/>
  <c r="H33" i="50"/>
  <c r="H34" i="50"/>
  <c r="F34" i="50" s="1"/>
  <c r="H35" i="50"/>
  <c r="F35" i="50" s="1"/>
  <c r="H36" i="50"/>
  <c r="F36" i="50" s="1"/>
  <c r="H37" i="50"/>
  <c r="H38" i="50"/>
  <c r="F38" i="50" s="1"/>
  <c r="H39" i="50"/>
  <c r="F39" i="50" s="1"/>
  <c r="H40" i="50"/>
  <c r="F40" i="50" s="1"/>
  <c r="H41" i="50"/>
  <c r="H42" i="50"/>
  <c r="F42" i="50" s="1"/>
  <c r="H43" i="50"/>
  <c r="F43" i="50" s="1"/>
  <c r="H44" i="50"/>
  <c r="F44" i="50" s="1"/>
  <c r="H45" i="50"/>
  <c r="H46" i="50"/>
  <c r="F46" i="50" s="1"/>
  <c r="H47" i="50"/>
  <c r="F47" i="50" s="1"/>
  <c r="H48" i="50"/>
  <c r="F48" i="50" s="1"/>
  <c r="H49" i="50"/>
  <c r="H50" i="50"/>
  <c r="F50" i="50" s="1"/>
  <c r="H52" i="50"/>
  <c r="F52" i="50" s="1"/>
  <c r="H53" i="50"/>
  <c r="F53" i="50" s="1"/>
  <c r="H54" i="50"/>
  <c r="H55" i="50"/>
  <c r="F55" i="50" s="1"/>
  <c r="H56" i="50"/>
  <c r="F56" i="50" s="1"/>
  <c r="H57" i="50"/>
  <c r="F57" i="50" s="1"/>
  <c r="H58" i="50"/>
  <c r="H59" i="50"/>
  <c r="F59" i="50" s="1"/>
  <c r="H60" i="50"/>
  <c r="F60" i="50" s="1"/>
  <c r="H61" i="50"/>
  <c r="F61" i="50" s="1"/>
  <c r="H62" i="50"/>
  <c r="H63" i="50"/>
  <c r="F63" i="50" s="1"/>
  <c r="H64" i="50"/>
  <c r="F64" i="50" s="1"/>
  <c r="H65" i="50"/>
  <c r="F65" i="50" s="1"/>
  <c r="H66" i="50"/>
  <c r="H67" i="50"/>
  <c r="F67" i="50" s="1"/>
  <c r="H68" i="50"/>
  <c r="F68" i="50" s="1"/>
  <c r="H69" i="50"/>
  <c r="F69" i="50" s="1"/>
  <c r="H70" i="50"/>
  <c r="H71" i="50"/>
  <c r="F71" i="50" s="1"/>
  <c r="H72" i="50"/>
  <c r="F72" i="50" s="1"/>
  <c r="H73" i="50"/>
  <c r="F73" i="50" s="1"/>
  <c r="H74" i="50"/>
  <c r="H75" i="50"/>
  <c r="F75" i="50" s="1"/>
  <c r="H76" i="50"/>
  <c r="F76" i="50" s="1"/>
  <c r="H77" i="50"/>
  <c r="H86" i="50" l="1"/>
  <c r="A59" i="50"/>
  <c r="H16" i="49"/>
  <c r="H17" i="49"/>
  <c r="H18" i="49"/>
  <c r="H19" i="49"/>
  <c r="H20" i="49"/>
  <c r="H21" i="49"/>
  <c r="H22" i="49"/>
  <c r="H15" i="49"/>
  <c r="F29" i="49"/>
  <c r="F34" i="49"/>
  <c r="F24" i="49"/>
  <c r="F25" i="49" s="1"/>
  <c r="F31" i="49"/>
  <c r="F36" i="49" l="1"/>
  <c r="H23" i="49"/>
  <c r="H24" i="49" s="1"/>
  <c r="G71" i="43"/>
  <c r="G14" i="43"/>
  <c r="G15" i="43"/>
  <c r="G16" i="43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G52" i="43"/>
  <c r="G53" i="43"/>
  <c r="G54" i="43"/>
  <c r="G55" i="43"/>
  <c r="G56" i="43"/>
  <c r="G57" i="43"/>
  <c r="G58" i="43"/>
  <c r="G59" i="43"/>
  <c r="G60" i="43"/>
  <c r="G61" i="43"/>
  <c r="G62" i="43"/>
  <c r="G63" i="43"/>
  <c r="G64" i="43"/>
  <c r="G65" i="43"/>
  <c r="G66" i="43"/>
  <c r="G67" i="43"/>
  <c r="G68" i="43"/>
  <c r="G69" i="43"/>
  <c r="G5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0" i="44"/>
  <c r="G31" i="44"/>
  <c r="G32" i="44"/>
  <c r="G33" i="44"/>
  <c r="G34" i="44"/>
  <c r="G35" i="44"/>
  <c r="G36" i="44"/>
  <c r="G37" i="44"/>
  <c r="G38" i="44"/>
  <c r="G39" i="44"/>
  <c r="G40" i="44"/>
  <c r="G41" i="44"/>
  <c r="G42" i="44"/>
  <c r="G43" i="44"/>
  <c r="G44" i="44"/>
  <c r="G45" i="44"/>
  <c r="G46" i="44"/>
  <c r="G47" i="44"/>
  <c r="G48" i="44"/>
  <c r="G49" i="44"/>
  <c r="G50" i="44"/>
  <c r="G51" i="44"/>
  <c r="I24" i="44"/>
  <c r="I105" i="44"/>
  <c r="F105" i="44" s="1"/>
  <c r="I104" i="44"/>
  <c r="F104" i="44" s="1"/>
  <c r="I103" i="44"/>
  <c r="F103" i="44" s="1"/>
  <c r="D101" i="44"/>
  <c r="F101" i="44" s="1"/>
  <c r="I24" i="43"/>
  <c r="I15" i="44"/>
  <c r="I16" i="44"/>
  <c r="I17" i="44"/>
  <c r="I18" i="44"/>
  <c r="I19" i="44"/>
  <c r="I20" i="44"/>
  <c r="I21" i="44"/>
  <c r="I22" i="44"/>
  <c r="I23" i="44"/>
  <c r="I25" i="44"/>
  <c r="I26" i="44"/>
  <c r="I27" i="44"/>
  <c r="I28" i="44"/>
  <c r="I29" i="44"/>
  <c r="I30" i="44"/>
  <c r="I31" i="44"/>
  <c r="I32" i="44"/>
  <c r="I33" i="44"/>
  <c r="I34" i="44"/>
  <c r="I35" i="44"/>
  <c r="I36" i="44"/>
  <c r="I38" i="44"/>
  <c r="I39" i="44"/>
  <c r="I40" i="44"/>
  <c r="I41" i="44"/>
  <c r="I42" i="44"/>
  <c r="I43" i="44"/>
  <c r="I44" i="44"/>
  <c r="I45" i="44"/>
  <c r="I46" i="44"/>
  <c r="I47" i="44"/>
  <c r="I48" i="44"/>
  <c r="I49" i="44"/>
  <c r="I50" i="44"/>
  <c r="I51" i="44"/>
  <c r="I14" i="44"/>
  <c r="I15" i="43"/>
  <c r="I16" i="43"/>
  <c r="I17" i="43"/>
  <c r="I18" i="43"/>
  <c r="I19" i="43"/>
  <c r="I20" i="43"/>
  <c r="I21" i="43"/>
  <c r="I22" i="43"/>
  <c r="I23" i="43"/>
  <c r="I25" i="43"/>
  <c r="I26" i="43"/>
  <c r="I27" i="43"/>
  <c r="I28" i="43"/>
  <c r="I29" i="43"/>
  <c r="I30" i="43"/>
  <c r="I31" i="43"/>
  <c r="I32" i="43"/>
  <c r="I33" i="43"/>
  <c r="I34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I52" i="43"/>
  <c r="I53" i="43"/>
  <c r="I54" i="43"/>
  <c r="I55" i="43"/>
  <c r="I56" i="43"/>
  <c r="I57" i="43"/>
  <c r="I58" i="43"/>
  <c r="I59" i="43"/>
  <c r="I60" i="43"/>
  <c r="I61" i="43"/>
  <c r="I62" i="43"/>
  <c r="I63" i="43"/>
  <c r="I64" i="43"/>
  <c r="I65" i="43"/>
  <c r="I66" i="43"/>
  <c r="I67" i="43"/>
  <c r="I68" i="43"/>
  <c r="I69" i="43"/>
  <c r="I14" i="43"/>
  <c r="H107" i="44" l="1"/>
  <c r="I107" i="44"/>
  <c r="I53" i="44"/>
  <c r="I106" i="44" s="1"/>
  <c r="F106" i="44" s="1"/>
  <c r="F110" i="44" s="1"/>
  <c r="F112" i="44" s="1"/>
  <c r="I71" i="43"/>
  <c r="F32" i="45"/>
  <c r="F29" i="45"/>
  <c r="F20" i="45"/>
  <c r="F15" i="45"/>
  <c r="F16" i="45"/>
  <c r="F17" i="45"/>
  <c r="F14" i="45"/>
  <c r="H23" i="45"/>
  <c r="F27" i="45"/>
  <c r="D27" i="45"/>
  <c r="H22" i="45"/>
  <c r="H14" i="45"/>
  <c r="F79" i="48" l="1"/>
  <c r="F66" i="48" l="1"/>
  <c r="F65" i="48"/>
  <c r="F63" i="48"/>
  <c r="F83" i="48"/>
  <c r="F80" i="48"/>
  <c r="F77" i="48"/>
  <c r="F74" i="48"/>
  <c r="F73" i="48"/>
  <c r="F60" i="48"/>
  <c r="F58" i="48"/>
  <c r="F20" i="48"/>
  <c r="F56" i="48"/>
  <c r="D56" i="48"/>
  <c r="G20" i="48"/>
  <c r="F68" i="48" l="1"/>
  <c r="F70" i="48" s="1"/>
  <c r="D76" i="47"/>
  <c r="F76" i="47" s="1"/>
  <c r="H52" i="47"/>
  <c r="F78" i="47" s="1"/>
  <c r="H35" i="46"/>
  <c r="H14" i="46"/>
  <c r="H15" i="46"/>
  <c r="H16" i="46"/>
  <c r="H17" i="46"/>
  <c r="H18" i="46"/>
  <c r="H19" i="46"/>
  <c r="H20" i="46"/>
  <c r="H21" i="46"/>
  <c r="H22" i="46"/>
  <c r="H23" i="46"/>
  <c r="H24" i="46"/>
  <c r="H25" i="46"/>
  <c r="H26" i="46"/>
  <c r="H27" i="46"/>
  <c r="H28" i="46"/>
  <c r="H29" i="46"/>
  <c r="H30" i="46"/>
  <c r="H31" i="46"/>
  <c r="H32" i="46"/>
  <c r="H33" i="46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F52" i="46"/>
  <c r="F51" i="45"/>
  <c r="H17" i="45"/>
  <c r="H16" i="45"/>
  <c r="H15" i="45"/>
  <c r="H51" i="47" l="1"/>
  <c r="F79" i="47" s="1"/>
  <c r="F84" i="47" s="1"/>
  <c r="O52" i="38"/>
  <c r="H53" i="47" l="1"/>
  <c r="H54" i="47" s="1"/>
  <c r="F164" i="35"/>
  <c r="F161" i="35"/>
  <c r="F151" i="35"/>
  <c r="H145" i="35"/>
  <c r="F143" i="35"/>
  <c r="F135" i="35"/>
  <c r="F136" i="35"/>
  <c r="F137" i="35"/>
  <c r="F138" i="35"/>
  <c r="F139" i="35"/>
  <c r="F140" i="35"/>
  <c r="F141" i="35"/>
  <c r="F142" i="35"/>
  <c r="F134" i="35"/>
  <c r="H144" i="35"/>
  <c r="H135" i="35"/>
  <c r="H136" i="35"/>
  <c r="H137" i="35"/>
  <c r="H138" i="35"/>
  <c r="H139" i="35"/>
  <c r="H141" i="35"/>
  <c r="H142" i="35"/>
  <c r="H134" i="35"/>
  <c r="F159" i="35"/>
  <c r="F149" i="35"/>
  <c r="F128" i="35"/>
  <c r="F121" i="35"/>
  <c r="F114" i="35"/>
  <c r="F112" i="35"/>
  <c r="F100" i="35"/>
  <c r="F93" i="35"/>
  <c r="F94" i="35"/>
  <c r="F95" i="35"/>
  <c r="F96" i="35"/>
  <c r="F92" i="35"/>
  <c r="F98" i="35" s="1"/>
  <c r="F102" i="35" s="1"/>
  <c r="G99" i="35"/>
  <c r="G98" i="35"/>
  <c r="H75" i="35"/>
  <c r="F75" i="35" s="1"/>
  <c r="C96" i="18"/>
  <c r="H54" i="18"/>
  <c r="F34" i="42"/>
  <c r="F32" i="42"/>
  <c r="F24" i="42"/>
  <c r="F15" i="42"/>
  <c r="F16" i="42"/>
  <c r="F21" i="42"/>
  <c r="D32" i="42"/>
  <c r="H21" i="42"/>
  <c r="H20" i="42"/>
  <c r="F20" i="42" s="1"/>
  <c r="H19" i="42"/>
  <c r="F19" i="42" s="1"/>
  <c r="H18" i="42"/>
  <c r="F18" i="42" s="1"/>
  <c r="H17" i="42"/>
  <c r="H23" i="42" s="1"/>
  <c r="H24" i="42" s="1"/>
  <c r="H16" i="42"/>
  <c r="H15" i="42"/>
  <c r="H14" i="42"/>
  <c r="F96" i="18" l="1"/>
  <c r="F99" i="18" s="1"/>
  <c r="F17" i="42"/>
  <c r="F38" i="41"/>
  <c r="F36" i="41"/>
  <c r="F33" i="41"/>
  <c r="M34" i="41"/>
  <c r="M37" i="41" l="1"/>
  <c r="M35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31" i="41"/>
  <c r="H29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14" i="41"/>
  <c r="F52" i="41"/>
  <c r="F102" i="40"/>
  <c r="F100" i="40"/>
  <c r="F99" i="40"/>
  <c r="F96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39" i="40"/>
  <c r="F41" i="40"/>
  <c r="F94" i="40"/>
  <c r="F92" i="40"/>
  <c r="D92" i="40"/>
  <c r="H20" i="40"/>
  <c r="H21" i="40"/>
  <c r="H19" i="40"/>
  <c r="F71" i="40"/>
  <c r="H32" i="40"/>
  <c r="F32" i="40" s="1"/>
  <c r="H33" i="40"/>
  <c r="F33" i="40" s="1"/>
  <c r="H34" i="40"/>
  <c r="F34" i="40" s="1"/>
  <c r="H35" i="40"/>
  <c r="F35" i="40" s="1"/>
  <c r="H36" i="40"/>
  <c r="F36" i="40" s="1"/>
  <c r="H37" i="40"/>
  <c r="F37" i="40" s="1"/>
  <c r="H38" i="40"/>
  <c r="F38" i="40" s="1"/>
  <c r="H39" i="40"/>
  <c r="H40" i="40"/>
  <c r="F40" i="40" s="1"/>
  <c r="H42" i="40"/>
  <c r="F42" i="40" s="1"/>
  <c r="H43" i="40"/>
  <c r="F43" i="40" s="1"/>
  <c r="F44" i="40"/>
  <c r="H15" i="40"/>
  <c r="H16" i="40"/>
  <c r="H17" i="40"/>
  <c r="H18" i="40"/>
  <c r="H22" i="40"/>
  <c r="H23" i="40"/>
  <c r="H24" i="40"/>
  <c r="H25" i="40"/>
  <c r="H26" i="40"/>
  <c r="H27" i="40"/>
  <c r="H28" i="40"/>
  <c r="H29" i="40"/>
  <c r="H30" i="40"/>
  <c r="H31" i="40"/>
  <c r="F31" i="40" s="1"/>
  <c r="H14" i="40"/>
  <c r="F41" i="39"/>
  <c r="F29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H30" i="39"/>
  <c r="H29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14" i="39"/>
  <c r="D37" i="39"/>
  <c r="F37" i="39" s="1"/>
  <c r="A37" i="38"/>
  <c r="E37" i="38" s="1"/>
  <c r="E27" i="38"/>
  <c r="E26" i="38"/>
  <c r="G25" i="38"/>
  <c r="E25" i="38"/>
  <c r="G24" i="38"/>
  <c r="E24" i="38" s="1"/>
  <c r="G23" i="38"/>
  <c r="E23" i="38" s="1"/>
  <c r="G22" i="38"/>
  <c r="E22" i="38" s="1"/>
  <c r="G21" i="38"/>
  <c r="E21" i="38" s="1"/>
  <c r="G20" i="38"/>
  <c r="E20" i="38" s="1"/>
  <c r="G19" i="38"/>
  <c r="E19" i="38" s="1"/>
  <c r="G18" i="38"/>
  <c r="E18" i="38" s="1"/>
  <c r="G17" i="38"/>
  <c r="E17" i="38" s="1"/>
  <c r="G16" i="38"/>
  <c r="E16" i="38" s="1"/>
  <c r="G15" i="38"/>
  <c r="E15" i="38" s="1"/>
  <c r="G14" i="38"/>
  <c r="E14" i="38" s="1"/>
  <c r="G13" i="38"/>
  <c r="E13" i="38" s="1"/>
  <c r="G12" i="38"/>
  <c r="E12" i="38" s="1"/>
  <c r="G11" i="38"/>
  <c r="E11" i="38" s="1"/>
  <c r="G10" i="38"/>
  <c r="E10" i="38" s="1"/>
  <c r="G9" i="38"/>
  <c r="E9" i="38" s="1"/>
  <c r="G8" i="38"/>
  <c r="E8" i="38" s="1"/>
  <c r="G7" i="38"/>
  <c r="E7" i="38" s="1"/>
  <c r="G6" i="38"/>
  <c r="E6" i="38" s="1"/>
  <c r="G5" i="38"/>
  <c r="G4" i="38"/>
  <c r="E4" i="38" s="1"/>
  <c r="F75" i="37"/>
  <c r="G73" i="37"/>
  <c r="G72" i="37"/>
  <c r="G71" i="37"/>
  <c r="G75" i="37" s="1"/>
  <c r="D58" i="37"/>
  <c r="F58" i="37" s="1"/>
  <c r="I27" i="37"/>
  <c r="I26" i="37"/>
  <c r="I25" i="37"/>
  <c r="I24" i="37"/>
  <c r="I23" i="37"/>
  <c r="I22" i="37"/>
  <c r="I21" i="37"/>
  <c r="I20" i="37"/>
  <c r="I19" i="37"/>
  <c r="I18" i="37"/>
  <c r="I17" i="37"/>
  <c r="I16" i="37"/>
  <c r="I14" i="37"/>
  <c r="G29" i="38" l="1"/>
  <c r="G30" i="38" s="1"/>
  <c r="E5" i="38"/>
  <c r="E29" i="38" s="1"/>
  <c r="E39" i="38" s="1"/>
  <c r="E40" i="38" s="1"/>
  <c r="E42" i="38" s="1"/>
  <c r="F46" i="40"/>
  <c r="H46" i="40"/>
  <c r="H47" i="40" s="1"/>
  <c r="F34" i="37"/>
  <c r="F60" i="37" s="1"/>
  <c r="F63" i="37" s="1"/>
  <c r="F65" i="37" s="1"/>
  <c r="F76" i="37"/>
  <c r="I34" i="37"/>
  <c r="I35" i="37" s="1"/>
  <c r="I38" i="37" s="1"/>
  <c r="G104" i="36"/>
  <c r="G100" i="36"/>
  <c r="G90" i="36"/>
  <c r="I56" i="36"/>
  <c r="G56" i="36" s="1"/>
  <c r="I57" i="36"/>
  <c r="I88" i="36" s="1"/>
  <c r="I58" i="36"/>
  <c r="G58" i="36" s="1"/>
  <c r="I59" i="36"/>
  <c r="G59" i="36" s="1"/>
  <c r="I60" i="36"/>
  <c r="G60" i="36" s="1"/>
  <c r="I61" i="36"/>
  <c r="G61" i="36" s="1"/>
  <c r="I62" i="36"/>
  <c r="G62" i="36" s="1"/>
  <c r="I63" i="36"/>
  <c r="G63" i="36" s="1"/>
  <c r="I64" i="36"/>
  <c r="G64" i="36" s="1"/>
  <c r="I65" i="36"/>
  <c r="G65" i="36" s="1"/>
  <c r="I66" i="36"/>
  <c r="G66" i="36" s="1"/>
  <c r="I67" i="36"/>
  <c r="G67" i="36" s="1"/>
  <c r="I68" i="36"/>
  <c r="G68" i="36" s="1"/>
  <c r="I69" i="36"/>
  <c r="G69" i="36" s="1"/>
  <c r="I70" i="36"/>
  <c r="G70" i="36" s="1"/>
  <c r="I72" i="36"/>
  <c r="G72" i="36" s="1"/>
  <c r="I73" i="36"/>
  <c r="G73" i="36" s="1"/>
  <c r="I74" i="36"/>
  <c r="G74" i="36" s="1"/>
  <c r="I75" i="36"/>
  <c r="G75" i="36" s="1"/>
  <c r="I76" i="36"/>
  <c r="G76" i="36" s="1"/>
  <c r="I77" i="36"/>
  <c r="G77" i="36" s="1"/>
  <c r="I78" i="36"/>
  <c r="G78" i="36" s="1"/>
  <c r="I79" i="36"/>
  <c r="G79" i="36" s="1"/>
  <c r="I80" i="36"/>
  <c r="G80" i="36" s="1"/>
  <c r="I81" i="36"/>
  <c r="G81" i="36" s="1"/>
  <c r="I82" i="36"/>
  <c r="G82" i="36" s="1"/>
  <c r="I83" i="36"/>
  <c r="G83" i="36" s="1"/>
  <c r="I84" i="36"/>
  <c r="G84" i="36" s="1"/>
  <c r="I85" i="36"/>
  <c r="G85" i="36" s="1"/>
  <c r="I86" i="36"/>
  <c r="G86" i="36" s="1"/>
  <c r="C100" i="36"/>
  <c r="F66" i="37" l="1"/>
  <c r="F67" i="37" s="1"/>
  <c r="G106" i="36"/>
  <c r="G57" i="36"/>
  <c r="G88" i="36" s="1"/>
  <c r="D149" i="35"/>
  <c r="F81" i="35"/>
  <c r="H80" i="35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14" i="33"/>
  <c r="H13" i="34"/>
  <c r="H14" i="34"/>
  <c r="H15" i="34"/>
  <c r="H16" i="34"/>
  <c r="H17" i="34"/>
  <c r="H18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50" i="34"/>
  <c r="H12" i="34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F71" i="35"/>
  <c r="H62" i="35"/>
  <c r="F62" i="35" s="1"/>
  <c r="H63" i="35"/>
  <c r="F63" i="35" s="1"/>
  <c r="H64" i="35"/>
  <c r="F64" i="35" s="1"/>
  <c r="H65" i="35"/>
  <c r="F65" i="35" s="1"/>
  <c r="H66" i="35"/>
  <c r="F66" i="35" s="1"/>
  <c r="H67" i="35"/>
  <c r="F67" i="35" s="1"/>
  <c r="H68" i="35"/>
  <c r="F68" i="35" s="1"/>
  <c r="H61" i="35"/>
  <c r="F60" i="33"/>
  <c r="H49" i="35" l="1"/>
  <c r="H77" i="35" s="1"/>
  <c r="F77" i="35" s="1"/>
  <c r="H42" i="33"/>
  <c r="H52" i="34"/>
  <c r="H76" i="35" s="1"/>
  <c r="H70" i="35"/>
  <c r="H71" i="35" s="1"/>
  <c r="F61" i="35"/>
  <c r="F69" i="35" s="1"/>
  <c r="F73" i="35" s="1"/>
  <c r="H131" i="32"/>
  <c r="K127" i="32"/>
  <c r="I127" i="32" s="1"/>
  <c r="K126" i="32"/>
  <c r="I126" i="32" s="1"/>
  <c r="K125" i="32"/>
  <c r="I125" i="32" s="1"/>
  <c r="K124" i="32"/>
  <c r="I124" i="32" s="1"/>
  <c r="K123" i="32"/>
  <c r="I123" i="32" s="1"/>
  <c r="K122" i="32"/>
  <c r="I122" i="32" s="1"/>
  <c r="K121" i="32"/>
  <c r="I121" i="32"/>
  <c r="K120" i="32"/>
  <c r="I120" i="32" s="1"/>
  <c r="K119" i="32"/>
  <c r="I119" i="32" s="1"/>
  <c r="K118" i="32"/>
  <c r="I118" i="32" s="1"/>
  <c r="K117" i="32"/>
  <c r="I117" i="32" s="1"/>
  <c r="I116" i="32"/>
  <c r="K115" i="32"/>
  <c r="I115" i="32" s="1"/>
  <c r="K114" i="32"/>
  <c r="I114" i="32" s="1"/>
  <c r="K113" i="32"/>
  <c r="I113" i="32"/>
  <c r="K112" i="32"/>
  <c r="I112" i="32" s="1"/>
  <c r="K111" i="32"/>
  <c r="I111" i="32" s="1"/>
  <c r="K110" i="32"/>
  <c r="I110" i="32" s="1"/>
  <c r="K109" i="32"/>
  <c r="I109" i="32" s="1"/>
  <c r="K108" i="32"/>
  <c r="I108" i="32" s="1"/>
  <c r="K107" i="32"/>
  <c r="I107" i="32" s="1"/>
  <c r="K106" i="32"/>
  <c r="I106" i="32" s="1"/>
  <c r="K105" i="32"/>
  <c r="I105" i="32"/>
  <c r="K104" i="32"/>
  <c r="I104" i="32" s="1"/>
  <c r="K103" i="32"/>
  <c r="I103" i="32" s="1"/>
  <c r="K102" i="32"/>
  <c r="I102" i="32" s="1"/>
  <c r="K101" i="32"/>
  <c r="I101" i="32"/>
  <c r="K100" i="32"/>
  <c r="I100" i="32" s="1"/>
  <c r="K99" i="32"/>
  <c r="I99" i="32" s="1"/>
  <c r="K98" i="32"/>
  <c r="I98" i="32" s="1"/>
  <c r="K97" i="32"/>
  <c r="I97" i="32" s="1"/>
  <c r="K96" i="32"/>
  <c r="I96" i="32" s="1"/>
  <c r="K95" i="32"/>
  <c r="I95" i="32"/>
  <c r="K94" i="32"/>
  <c r="I94" i="32" s="1"/>
  <c r="K93" i="32"/>
  <c r="I93" i="32" s="1"/>
  <c r="K92" i="32"/>
  <c r="I92" i="32" s="1"/>
  <c r="K91" i="32"/>
  <c r="I91" i="32" s="1"/>
  <c r="I90" i="32"/>
  <c r="K89" i="32"/>
  <c r="I89" i="32" s="1"/>
  <c r="K88" i="32"/>
  <c r="I88" i="32" s="1"/>
  <c r="K87" i="32"/>
  <c r="I87" i="32" s="1"/>
  <c r="K86" i="32"/>
  <c r="I86" i="32" s="1"/>
  <c r="K85" i="32"/>
  <c r="I85" i="32" s="1"/>
  <c r="K84" i="32"/>
  <c r="I84" i="32" s="1"/>
  <c r="K83" i="32"/>
  <c r="I83" i="32" s="1"/>
  <c r="K82" i="32"/>
  <c r="I82" i="32" s="1"/>
  <c r="K81" i="32"/>
  <c r="I81" i="32" s="1"/>
  <c r="K80" i="32"/>
  <c r="I80" i="32" s="1"/>
  <c r="K79" i="32"/>
  <c r="I79" i="32" s="1"/>
  <c r="K78" i="32"/>
  <c r="I78" i="32"/>
  <c r="K77" i="32"/>
  <c r="I77" i="32" s="1"/>
  <c r="K76" i="32"/>
  <c r="I76" i="32" s="1"/>
  <c r="K75" i="32"/>
  <c r="I75" i="32" s="1"/>
  <c r="K74" i="32"/>
  <c r="I74" i="32"/>
  <c r="K73" i="32"/>
  <c r="I73" i="32" s="1"/>
  <c r="K72" i="32"/>
  <c r="I72" i="32" s="1"/>
  <c r="K71" i="32"/>
  <c r="I71" i="32" s="1"/>
  <c r="K70" i="32"/>
  <c r="I70" i="32" s="1"/>
  <c r="K69" i="32"/>
  <c r="I69" i="32" s="1"/>
  <c r="K68" i="32"/>
  <c r="I68" i="32"/>
  <c r="K67" i="32"/>
  <c r="F76" i="35" l="1"/>
  <c r="H78" i="35"/>
  <c r="F79" i="35"/>
  <c r="F83" i="35" s="1"/>
  <c r="F85" i="35" s="1"/>
  <c r="H79" i="35"/>
  <c r="H83" i="35" s="1"/>
  <c r="K129" i="32"/>
  <c r="H130" i="32" s="1"/>
  <c r="H132" i="32" s="1"/>
  <c r="H136" i="32" s="1"/>
  <c r="I67" i="32"/>
  <c r="I129" i="32" s="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111" i="31"/>
  <c r="I107" i="31"/>
  <c r="D107" i="31"/>
  <c r="I98" i="31"/>
  <c r="I84" i="31"/>
  <c r="D84" i="31"/>
  <c r="K68" i="31"/>
  <c r="K67" i="31"/>
  <c r="K66" i="31"/>
  <c r="K65" i="31"/>
  <c r="K64" i="31"/>
  <c r="K63" i="31"/>
  <c r="K62" i="31"/>
  <c r="K61" i="31"/>
  <c r="K60" i="31"/>
  <c r="K59" i="31"/>
  <c r="K58" i="31"/>
  <c r="K57" i="31"/>
  <c r="K56" i="31"/>
  <c r="K55" i="31"/>
  <c r="K54" i="31"/>
  <c r="K70" i="31" s="1"/>
  <c r="K71" i="31" s="1"/>
  <c r="I70" i="31" l="1"/>
  <c r="I94" i="31" s="1"/>
  <c r="I113" i="31" s="1"/>
  <c r="I115" i="31" s="1"/>
  <c r="A51" i="30"/>
  <c r="F52" i="29"/>
  <c r="G70" i="28" l="1"/>
  <c r="G69" i="28"/>
  <c r="D56" i="28"/>
  <c r="F56" i="28" s="1"/>
  <c r="F54" i="26"/>
  <c r="F52" i="26"/>
  <c r="F50" i="26"/>
  <c r="D50" i="26"/>
  <c r="G26" i="26"/>
  <c r="I26" i="26"/>
  <c r="I23" i="26"/>
  <c r="I20" i="26"/>
  <c r="I24" i="26"/>
  <c r="I19" i="26"/>
  <c r="I16" i="26"/>
  <c r="I14" i="26"/>
  <c r="I18" i="26"/>
  <c r="I15" i="26"/>
  <c r="G14" i="26"/>
  <c r="F174" i="27"/>
  <c r="F175" i="27"/>
  <c r="F177" i="27"/>
  <c r="F178" i="27"/>
  <c r="F179" i="27"/>
  <c r="F180" i="27"/>
  <c r="F181" i="27"/>
  <c r="F182" i="27"/>
  <c r="F183" i="27"/>
  <c r="F184" i="27"/>
  <c r="F173" i="27"/>
  <c r="G111" i="27"/>
  <c r="D170" i="27" l="1"/>
  <c r="F170" i="27" s="1"/>
  <c r="D161" i="27"/>
  <c r="F161" i="27" s="1"/>
  <c r="I15" i="27"/>
  <c r="G15" i="27" s="1"/>
  <c r="I16" i="27"/>
  <c r="G16" i="27" s="1"/>
  <c r="I17" i="27"/>
  <c r="G17" i="27" s="1"/>
  <c r="I18" i="27"/>
  <c r="G18" i="27" s="1"/>
  <c r="I19" i="27"/>
  <c r="G19" i="27" s="1"/>
  <c r="I20" i="27"/>
  <c r="G20" i="27" s="1"/>
  <c r="I21" i="27"/>
  <c r="G21" i="27" s="1"/>
  <c r="I22" i="27"/>
  <c r="G22" i="27" s="1"/>
  <c r="I23" i="27"/>
  <c r="G23" i="27" s="1"/>
  <c r="I24" i="27"/>
  <c r="G24" i="27" s="1"/>
  <c r="I25" i="27"/>
  <c r="G25" i="27" s="1"/>
  <c r="I26" i="27"/>
  <c r="G26" i="27" s="1"/>
  <c r="I27" i="27"/>
  <c r="G27" i="27" s="1"/>
  <c r="I28" i="27"/>
  <c r="G28" i="27" s="1"/>
  <c r="I29" i="27"/>
  <c r="G29" i="27" s="1"/>
  <c r="I30" i="27"/>
  <c r="G30" i="27" s="1"/>
  <c r="I31" i="27"/>
  <c r="G31" i="27" s="1"/>
  <c r="I32" i="27"/>
  <c r="G32" i="27" s="1"/>
  <c r="I33" i="27"/>
  <c r="G33" i="27" s="1"/>
  <c r="I34" i="27"/>
  <c r="G34" i="27" s="1"/>
  <c r="I35" i="27"/>
  <c r="G35" i="27" s="1"/>
  <c r="I36" i="27"/>
  <c r="G36" i="27" s="1"/>
  <c r="I37" i="27"/>
  <c r="G37" i="27" s="1"/>
  <c r="I38" i="27"/>
  <c r="G38" i="27" s="1"/>
  <c r="I39" i="27"/>
  <c r="G39" i="27" s="1"/>
  <c r="I40" i="27"/>
  <c r="G40" i="27" s="1"/>
  <c r="I41" i="27"/>
  <c r="G41" i="27" s="1"/>
  <c r="I42" i="27"/>
  <c r="G42" i="27" s="1"/>
  <c r="I43" i="27"/>
  <c r="G43" i="27" s="1"/>
  <c r="I44" i="27"/>
  <c r="G44" i="27" s="1"/>
  <c r="I45" i="27"/>
  <c r="G45" i="27" s="1"/>
  <c r="I46" i="27"/>
  <c r="G46" i="27" s="1"/>
  <c r="I47" i="27"/>
  <c r="G47" i="27" s="1"/>
  <c r="I48" i="27"/>
  <c r="G48" i="27" s="1"/>
  <c r="I49" i="27"/>
  <c r="G49" i="27" s="1"/>
  <c r="I50" i="27"/>
  <c r="G50" i="27" s="1"/>
  <c r="I51" i="27"/>
  <c r="G51" i="27" s="1"/>
  <c r="I52" i="27"/>
  <c r="G52" i="27" s="1"/>
  <c r="I53" i="27"/>
  <c r="G53" i="27" s="1"/>
  <c r="I54" i="27"/>
  <c r="G54" i="27" s="1"/>
  <c r="I55" i="27"/>
  <c r="G55" i="27" s="1"/>
  <c r="I56" i="27"/>
  <c r="G56" i="27" s="1"/>
  <c r="I57" i="27"/>
  <c r="G57" i="27" s="1"/>
  <c r="I58" i="27"/>
  <c r="G58" i="27" s="1"/>
  <c r="I59" i="27"/>
  <c r="G59" i="27" s="1"/>
  <c r="I60" i="27"/>
  <c r="G60" i="27" s="1"/>
  <c r="I61" i="27"/>
  <c r="G61" i="27" s="1"/>
  <c r="I62" i="27"/>
  <c r="G62" i="27" s="1"/>
  <c r="I63" i="27"/>
  <c r="G63" i="27" s="1"/>
  <c r="I64" i="27"/>
  <c r="G64" i="27" s="1"/>
  <c r="I65" i="27"/>
  <c r="G65" i="27" s="1"/>
  <c r="I66" i="27"/>
  <c r="G66" i="27" s="1"/>
  <c r="I67" i="27"/>
  <c r="G67" i="27" s="1"/>
  <c r="I68" i="27"/>
  <c r="G68" i="27" s="1"/>
  <c r="I69" i="27"/>
  <c r="G69" i="27" s="1"/>
  <c r="I70" i="27"/>
  <c r="G70" i="27" s="1"/>
  <c r="I71" i="27"/>
  <c r="G71" i="27" s="1"/>
  <c r="I72" i="27"/>
  <c r="G72" i="27" s="1"/>
  <c r="I73" i="27"/>
  <c r="G73" i="27" s="1"/>
  <c r="I74" i="27"/>
  <c r="G74" i="27" s="1"/>
  <c r="I75" i="27"/>
  <c r="G75" i="27" s="1"/>
  <c r="I76" i="27"/>
  <c r="G76" i="27" s="1"/>
  <c r="I77" i="27"/>
  <c r="G77" i="27" s="1"/>
  <c r="I78" i="27"/>
  <c r="G78" i="27" s="1"/>
  <c r="I79" i="27"/>
  <c r="G79" i="27" s="1"/>
  <c r="I80" i="27"/>
  <c r="I81" i="27"/>
  <c r="G81" i="27" s="1"/>
  <c r="I82" i="27"/>
  <c r="G82" i="27" s="1"/>
  <c r="I83" i="27"/>
  <c r="G83" i="27" s="1"/>
  <c r="I84" i="27"/>
  <c r="G84" i="27" s="1"/>
  <c r="I85" i="27"/>
  <c r="G85" i="27" s="1"/>
  <c r="I86" i="27"/>
  <c r="G86" i="27" s="1"/>
  <c r="I87" i="27"/>
  <c r="G87" i="27" s="1"/>
  <c r="I88" i="27"/>
  <c r="G88" i="27" s="1"/>
  <c r="I89" i="27"/>
  <c r="G89" i="27" s="1"/>
  <c r="I90" i="27"/>
  <c r="G90" i="27" s="1"/>
  <c r="I91" i="27"/>
  <c r="G91" i="27" s="1"/>
  <c r="I92" i="27"/>
  <c r="G92" i="27" s="1"/>
  <c r="I93" i="27"/>
  <c r="G93" i="27" s="1"/>
  <c r="I94" i="27"/>
  <c r="G94" i="27" s="1"/>
  <c r="I95" i="27"/>
  <c r="G95" i="27" s="1"/>
  <c r="I96" i="27"/>
  <c r="G96" i="27" s="1"/>
  <c r="I97" i="27"/>
  <c r="G97" i="27" s="1"/>
  <c r="I98" i="27"/>
  <c r="G98" i="27" s="1"/>
  <c r="I99" i="27"/>
  <c r="G99" i="27" s="1"/>
  <c r="I100" i="27"/>
  <c r="G100" i="27" s="1"/>
  <c r="I101" i="27"/>
  <c r="G101" i="27" s="1"/>
  <c r="I102" i="27"/>
  <c r="G102" i="27" s="1"/>
  <c r="I103" i="27"/>
  <c r="G103" i="27" s="1"/>
  <c r="I104" i="27"/>
  <c r="G104" i="27" s="1"/>
  <c r="I105" i="27"/>
  <c r="G105" i="27" s="1"/>
  <c r="I107" i="27"/>
  <c r="G107" i="27" s="1"/>
  <c r="I108" i="27"/>
  <c r="G108" i="27" s="1"/>
  <c r="I109" i="27"/>
  <c r="G109" i="27" s="1"/>
  <c r="I110" i="27"/>
  <c r="G110" i="27" s="1"/>
  <c r="I112" i="27"/>
  <c r="G112" i="27" s="1"/>
  <c r="I113" i="27"/>
  <c r="G113" i="27" s="1"/>
  <c r="I114" i="27"/>
  <c r="G114" i="27" s="1"/>
  <c r="I115" i="27"/>
  <c r="G115" i="27" s="1"/>
  <c r="I116" i="27"/>
  <c r="G116" i="27" s="1"/>
  <c r="I117" i="27"/>
  <c r="G117" i="27" s="1"/>
  <c r="I118" i="27"/>
  <c r="G118" i="27" s="1"/>
  <c r="I119" i="27"/>
  <c r="G119" i="27" s="1"/>
  <c r="I120" i="27"/>
  <c r="G120" i="27" s="1"/>
  <c r="I121" i="27"/>
  <c r="G121" i="27" s="1"/>
  <c r="I122" i="27"/>
  <c r="G122" i="27" s="1"/>
  <c r="I123" i="27"/>
  <c r="G123" i="27" s="1"/>
  <c r="I124" i="27"/>
  <c r="G124" i="27" s="1"/>
  <c r="I125" i="27"/>
  <c r="G125" i="27" s="1"/>
  <c r="I126" i="27"/>
  <c r="G126" i="27" s="1"/>
  <c r="I127" i="27"/>
  <c r="G127" i="27" s="1"/>
  <c r="I128" i="27"/>
  <c r="G128" i="27" s="1"/>
  <c r="I129" i="27"/>
  <c r="G129" i="27" s="1"/>
  <c r="I130" i="27"/>
  <c r="G130" i="27" s="1"/>
  <c r="I131" i="27"/>
  <c r="G131" i="27" s="1"/>
  <c r="I14" i="27"/>
  <c r="G14" i="27" s="1"/>
  <c r="A106" i="27"/>
  <c r="I106" i="27" s="1"/>
  <c r="G106" i="27" s="1"/>
  <c r="H176" i="27"/>
  <c r="F176" i="27" s="1"/>
  <c r="F186" i="27" s="1"/>
  <c r="F61" i="28" l="1"/>
  <c r="F63" i="28" s="1"/>
  <c r="I133" i="27"/>
  <c r="I134" i="27" s="1"/>
  <c r="F141" i="27" s="1"/>
  <c r="F191" i="27" s="1"/>
  <c r="G80" i="27"/>
  <c r="G133" i="27" s="1"/>
  <c r="H186" i="27"/>
  <c r="F52" i="25"/>
  <c r="F65" i="28" l="1"/>
  <c r="F73" i="28"/>
  <c r="G71" i="28"/>
  <c r="G73" i="28" s="1"/>
  <c r="F64" i="24"/>
  <c r="F74" i="28" l="1"/>
  <c r="H56" i="24"/>
  <c r="F74" i="24"/>
  <c r="H76" i="24"/>
  <c r="F53" i="24"/>
  <c r="H14" i="24"/>
  <c r="F14" i="24" s="1"/>
  <c r="H15" i="24"/>
  <c r="F15" i="24" s="1"/>
  <c r="H16" i="24"/>
  <c r="F16" i="24" s="1"/>
  <c r="H17" i="24"/>
  <c r="F17" i="24" s="1"/>
  <c r="H18" i="24"/>
  <c r="F18" i="24" s="1"/>
  <c r="H19" i="24"/>
  <c r="F19" i="24" s="1"/>
  <c r="H20" i="24"/>
  <c r="F20" i="24" s="1"/>
  <c r="H21" i="24"/>
  <c r="F21" i="24" s="1"/>
  <c r="H22" i="24"/>
  <c r="F22" i="24" s="1"/>
  <c r="H23" i="24"/>
  <c r="F23" i="24" s="1"/>
  <c r="H24" i="24"/>
  <c r="F24" i="24" s="1"/>
  <c r="H25" i="24"/>
  <c r="F25" i="24" s="1"/>
  <c r="H26" i="24"/>
  <c r="F26" i="24" s="1"/>
  <c r="H27" i="24"/>
  <c r="F27" i="24" s="1"/>
  <c r="H28" i="24"/>
  <c r="F28" i="24" s="1"/>
  <c r="H29" i="24"/>
  <c r="F29" i="24" s="1"/>
  <c r="H30" i="24"/>
  <c r="F30" i="24" s="1"/>
  <c r="H31" i="24"/>
  <c r="F31" i="24" s="1"/>
  <c r="H32" i="24"/>
  <c r="F32" i="24" s="1"/>
  <c r="H33" i="24"/>
  <c r="F33" i="24" s="1"/>
  <c r="H34" i="24"/>
  <c r="F34" i="24" s="1"/>
  <c r="H35" i="24"/>
  <c r="F35" i="24" s="1"/>
  <c r="H36" i="24"/>
  <c r="F36" i="24" s="1"/>
  <c r="H37" i="24"/>
  <c r="F37" i="24" s="1"/>
  <c r="H38" i="24"/>
  <c r="F38" i="24" s="1"/>
  <c r="H39" i="24"/>
  <c r="F39" i="24" s="1"/>
  <c r="H40" i="24"/>
  <c r="F40" i="24" s="1"/>
  <c r="H41" i="24"/>
  <c r="F41" i="24" s="1"/>
  <c r="H42" i="24"/>
  <c r="F42" i="24" s="1"/>
  <c r="H43" i="24"/>
  <c r="F43" i="24" s="1"/>
  <c r="H44" i="24"/>
  <c r="F44" i="24" s="1"/>
  <c r="H45" i="24"/>
  <c r="F45" i="24" s="1"/>
  <c r="H46" i="24"/>
  <c r="F46" i="24" s="1"/>
  <c r="H47" i="24"/>
  <c r="F47" i="24" s="1"/>
  <c r="H48" i="24"/>
  <c r="F48" i="24" s="1"/>
  <c r="H49" i="24"/>
  <c r="F49" i="24" s="1"/>
  <c r="H50" i="24"/>
  <c r="F50" i="24" s="1"/>
  <c r="H51" i="24"/>
  <c r="F51" i="24" s="1"/>
  <c r="H52" i="24"/>
  <c r="F52" i="24" s="1"/>
  <c r="H13" i="24"/>
  <c r="F13" i="24" s="1"/>
  <c r="H59" i="24" l="1"/>
  <c r="F54" i="24"/>
  <c r="F63" i="24" s="1"/>
  <c r="F66" i="24" s="1"/>
  <c r="F76" i="24" s="1"/>
  <c r="H54" i="24"/>
  <c r="H55" i="24" s="1"/>
  <c r="H58" i="24" s="1"/>
  <c r="H60" i="24" l="1"/>
  <c r="F52" i="23"/>
  <c r="F52" i="22"/>
  <c r="H15" i="21" l="1"/>
  <c r="D70" i="21"/>
  <c r="F70" i="21" s="1"/>
  <c r="F86" i="21"/>
  <c r="F83" i="21"/>
  <c r="F92" i="21" s="1"/>
  <c r="F84" i="21"/>
  <c r="F82" i="21"/>
  <c r="H11" i="21"/>
  <c r="F11" i="21" s="1"/>
  <c r="H12" i="21"/>
  <c r="F12" i="21" s="1"/>
  <c r="H13" i="21"/>
  <c r="F13" i="21" s="1"/>
  <c r="H14" i="21"/>
  <c r="F14" i="21" s="1"/>
  <c r="H16" i="21"/>
  <c r="F16" i="21" s="1"/>
  <c r="H17" i="21"/>
  <c r="F17" i="21" s="1"/>
  <c r="H18" i="21"/>
  <c r="F18" i="21" s="1"/>
  <c r="H19" i="21"/>
  <c r="F19" i="21" s="1"/>
  <c r="H20" i="21"/>
  <c r="F20" i="21" s="1"/>
  <c r="H21" i="21"/>
  <c r="F21" i="21" s="1"/>
  <c r="H22" i="21"/>
  <c r="F22" i="21" s="1"/>
  <c r="H23" i="21"/>
  <c r="F23" i="21" s="1"/>
  <c r="H24" i="21"/>
  <c r="F24" i="21" s="1"/>
  <c r="H25" i="21"/>
  <c r="F25" i="21" s="1"/>
  <c r="H26" i="21"/>
  <c r="F26" i="21" s="1"/>
  <c r="H27" i="21"/>
  <c r="F27" i="21" s="1"/>
  <c r="H28" i="21"/>
  <c r="F28" i="21" s="1"/>
  <c r="H29" i="21"/>
  <c r="F29" i="21" s="1"/>
  <c r="H30" i="21"/>
  <c r="F30" i="21" s="1"/>
  <c r="H31" i="21"/>
  <c r="F31" i="21" s="1"/>
  <c r="H32" i="21"/>
  <c r="H34" i="21"/>
  <c r="F34" i="21" s="1"/>
  <c r="H35" i="21"/>
  <c r="F35" i="21" s="1"/>
  <c r="D58" i="21"/>
  <c r="F58" i="21" s="1"/>
  <c r="J70" i="21"/>
  <c r="F62" i="20"/>
  <c r="F37" i="21" l="1"/>
  <c r="F48" i="21" s="1"/>
  <c r="F75" i="21" s="1"/>
  <c r="H37" i="21"/>
  <c r="F72" i="19"/>
  <c r="F51" i="19"/>
  <c r="D61" i="19" l="1"/>
  <c r="F29" i="19"/>
  <c r="H15" i="19"/>
  <c r="H16" i="19"/>
  <c r="H17" i="19"/>
  <c r="H19" i="19"/>
  <c r="H20" i="19"/>
  <c r="H21" i="19"/>
  <c r="H22" i="19"/>
  <c r="H23" i="19"/>
  <c r="H24" i="19"/>
  <c r="H25" i="19"/>
  <c r="H26" i="19"/>
  <c r="H27" i="19"/>
  <c r="H14" i="19"/>
  <c r="F69" i="19"/>
  <c r="D69" i="19"/>
  <c r="F61" i="19" l="1"/>
  <c r="H29" i="19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C121" i="18"/>
  <c r="C113" i="18"/>
  <c r="F113" i="18" s="1"/>
  <c r="F116" i="18" s="1"/>
  <c r="F121" i="18" l="1"/>
  <c r="F124" i="18" s="1"/>
  <c r="F126" i="18" s="1"/>
  <c r="F129" i="18" s="1"/>
  <c r="F133" i="18" s="1"/>
  <c r="H81" i="18"/>
  <c r="H82" i="18" s="1"/>
  <c r="G61" i="17"/>
  <c r="F35" i="17" l="1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61" i="17"/>
  <c r="C61" i="17"/>
  <c r="H17" i="17"/>
  <c r="H18" i="17"/>
  <c r="H19" i="17"/>
  <c r="H20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14" i="17"/>
  <c r="F54" i="17"/>
  <c r="C54" i="17"/>
  <c r="H35" i="17" l="1"/>
  <c r="H37" i="17" s="1"/>
  <c r="F56" i="17" s="1"/>
  <c r="F64" i="17" s="1"/>
  <c r="H24" i="14" l="1"/>
  <c r="F30" i="14"/>
  <c r="F28" i="14"/>
  <c r="H15" i="14"/>
  <c r="H16" i="14"/>
  <c r="H17" i="14"/>
  <c r="H18" i="14"/>
  <c r="H19" i="14"/>
  <c r="H20" i="14"/>
  <c r="H14" i="14"/>
  <c r="F52" i="14"/>
  <c r="F31" i="13"/>
  <c r="F32" i="13" s="1"/>
  <c r="H28" i="13"/>
  <c r="H27" i="13"/>
  <c r="F29" i="13"/>
  <c r="H15" i="13"/>
  <c r="H16" i="13"/>
  <c r="H17" i="13"/>
  <c r="H18" i="13"/>
  <c r="H19" i="13"/>
  <c r="H20" i="13"/>
  <c r="H21" i="13"/>
  <c r="H22" i="13"/>
  <c r="H23" i="13"/>
  <c r="H24" i="13"/>
  <c r="H25" i="13"/>
  <c r="H14" i="13"/>
  <c r="H30" i="12"/>
  <c r="H32" i="12" s="1"/>
  <c r="H29" i="12"/>
  <c r="H15" i="12"/>
  <c r="H16" i="12"/>
  <c r="H17" i="12"/>
  <c r="H18" i="12"/>
  <c r="H19" i="12"/>
  <c r="H20" i="12"/>
  <c r="H21" i="12"/>
  <c r="H14" i="12"/>
  <c r="F51" i="12"/>
  <c r="F33" i="13" l="1"/>
  <c r="H25" i="14"/>
  <c r="H26" i="12"/>
  <c r="F52" i="11"/>
  <c r="F52" i="10"/>
  <c r="F52" i="9" l="1"/>
  <c r="H27" i="8" l="1"/>
  <c r="H26" i="8"/>
  <c r="H25" i="8"/>
  <c r="H24" i="8"/>
  <c r="H23" i="8"/>
  <c r="H22" i="8"/>
  <c r="I36" i="8"/>
  <c r="H38" i="8" s="1"/>
  <c r="H15" i="8"/>
  <c r="H16" i="8"/>
  <c r="H17" i="8"/>
  <c r="H18" i="8"/>
  <c r="H19" i="8"/>
  <c r="H20" i="8"/>
  <c r="H21" i="8"/>
  <c r="H14" i="8"/>
  <c r="H31" i="8" s="1"/>
  <c r="H39" i="8" s="1"/>
  <c r="F51" i="8"/>
  <c r="H41" i="8" l="1"/>
  <c r="F69" i="7"/>
  <c r="F72" i="7" s="1"/>
  <c r="I58" i="7"/>
  <c r="F58" i="7" s="1"/>
  <c r="I57" i="7"/>
  <c r="F57" i="7" s="1"/>
  <c r="I56" i="7"/>
  <c r="F56" i="7" s="1"/>
  <c r="I55" i="7"/>
  <c r="F55" i="7"/>
  <c r="I54" i="7"/>
  <c r="F54" i="7" s="1"/>
  <c r="I53" i="7"/>
  <c r="F53" i="7" s="1"/>
  <c r="I52" i="7"/>
  <c r="F52" i="7" s="1"/>
  <c r="I51" i="7"/>
  <c r="F51" i="7" s="1"/>
  <c r="I60" i="7" l="1"/>
  <c r="I61" i="7" s="1"/>
  <c r="F60" i="7"/>
  <c r="F74" i="7" s="1"/>
  <c r="F52" i="4"/>
  <c r="F52" i="3"/>
  <c r="G68" i="2" l="1"/>
  <c r="E104" i="2" l="1"/>
  <c r="E107" i="2" s="1"/>
  <c r="E98" i="2"/>
  <c r="E95" i="2"/>
  <c r="I65" i="1"/>
  <c r="B87" i="2"/>
  <c r="I73" i="2" s="1"/>
  <c r="L60" i="2"/>
  <c r="I62" i="1"/>
  <c r="E87" i="2" l="1"/>
  <c r="E89" i="2" s="1"/>
  <c r="E109" i="2" s="1"/>
  <c r="E113" i="2" s="1"/>
  <c r="I15" i="2"/>
  <c r="G15" i="2" s="1"/>
  <c r="I16" i="2"/>
  <c r="G16" i="2" s="1"/>
  <c r="I17" i="2"/>
  <c r="G17" i="2" s="1"/>
  <c r="I18" i="2"/>
  <c r="G18" i="2" s="1"/>
  <c r="I19" i="2"/>
  <c r="G19" i="2" s="1"/>
  <c r="I20" i="2"/>
  <c r="G20" i="2" s="1"/>
  <c r="I21" i="2"/>
  <c r="G21" i="2" s="1"/>
  <c r="I22" i="2"/>
  <c r="G22" i="2" s="1"/>
  <c r="I23" i="2"/>
  <c r="G23" i="2" s="1"/>
  <c r="I24" i="2"/>
  <c r="G24" i="2" s="1"/>
  <c r="I25" i="2"/>
  <c r="G25" i="2" s="1"/>
  <c r="I26" i="2"/>
  <c r="G26" i="2" s="1"/>
  <c r="I27" i="2"/>
  <c r="G27" i="2" s="1"/>
  <c r="I28" i="2"/>
  <c r="G28" i="2" s="1"/>
  <c r="I29" i="2"/>
  <c r="G29" i="2" s="1"/>
  <c r="I30" i="2"/>
  <c r="G30" i="2" s="1"/>
  <c r="I31" i="2"/>
  <c r="G31" i="2" s="1"/>
  <c r="I32" i="2"/>
  <c r="G32" i="2" s="1"/>
  <c r="I33" i="2"/>
  <c r="G33" i="2" s="1"/>
  <c r="I34" i="2"/>
  <c r="G34" i="2" s="1"/>
  <c r="I35" i="2"/>
  <c r="G35" i="2" s="1"/>
  <c r="I36" i="2"/>
  <c r="G36" i="2" s="1"/>
  <c r="I37" i="2"/>
  <c r="G37" i="2" s="1"/>
  <c r="I38" i="2"/>
  <c r="G38" i="2" s="1"/>
  <c r="I39" i="2"/>
  <c r="G39" i="2" s="1"/>
  <c r="I40" i="2"/>
  <c r="G40" i="2" s="1"/>
  <c r="I41" i="2"/>
  <c r="G41" i="2" s="1"/>
  <c r="I42" i="2"/>
  <c r="G42" i="2" s="1"/>
  <c r="I43" i="2"/>
  <c r="G43" i="2" s="1"/>
  <c r="I44" i="2"/>
  <c r="G44" i="2" s="1"/>
  <c r="I45" i="2"/>
  <c r="G45" i="2" s="1"/>
  <c r="I46" i="2"/>
  <c r="G46" i="2" s="1"/>
  <c r="I47" i="2"/>
  <c r="G47" i="2" s="1"/>
  <c r="I48" i="2"/>
  <c r="G48" i="2" s="1"/>
  <c r="I49" i="2"/>
  <c r="G49" i="2" s="1"/>
  <c r="I50" i="2"/>
  <c r="G50" i="2" s="1"/>
  <c r="I51" i="2"/>
  <c r="G51" i="2" s="1"/>
  <c r="I52" i="2"/>
  <c r="G52" i="2" s="1"/>
  <c r="I53" i="2"/>
  <c r="G53" i="2" s="1"/>
  <c r="I54" i="2"/>
  <c r="G54" i="2" s="1"/>
  <c r="I55" i="2"/>
  <c r="G55" i="2" s="1"/>
  <c r="I56" i="2"/>
  <c r="G56" i="2" s="1"/>
  <c r="I57" i="2"/>
  <c r="G57" i="2" s="1"/>
  <c r="I58" i="2"/>
  <c r="G58" i="2" s="1"/>
  <c r="I59" i="2"/>
  <c r="G59" i="2" s="1"/>
  <c r="I60" i="2"/>
  <c r="G60" i="2" s="1"/>
  <c r="I61" i="2"/>
  <c r="G61" i="2" s="1"/>
  <c r="I63" i="2"/>
  <c r="G63" i="2" s="1"/>
  <c r="I64" i="2"/>
  <c r="G64" i="2" s="1"/>
  <c r="I65" i="2"/>
  <c r="G65" i="2" s="1"/>
  <c r="I66" i="2"/>
  <c r="G66" i="2" s="1"/>
  <c r="I67" i="2"/>
  <c r="G67" i="2" s="1"/>
  <c r="I14" i="2"/>
  <c r="G14" i="2" s="1"/>
  <c r="G69" i="2" l="1"/>
  <c r="G62" i="2"/>
  <c r="I62" i="2"/>
  <c r="L59" i="2" s="1"/>
  <c r="L62" i="2" s="1"/>
  <c r="I70" i="2"/>
  <c r="I71" i="2" s="1"/>
  <c r="I74" i="2" s="1"/>
  <c r="I15" i="1"/>
  <c r="G15" i="1" s="1"/>
  <c r="I16" i="1"/>
  <c r="G16" i="1" s="1"/>
  <c r="I17" i="1"/>
  <c r="G17" i="1" s="1"/>
  <c r="I18" i="1"/>
  <c r="G18" i="1" s="1"/>
  <c r="I19" i="1"/>
  <c r="G19" i="1" s="1"/>
  <c r="I20" i="1"/>
  <c r="G20" i="1" s="1"/>
  <c r="I21" i="1"/>
  <c r="G21" i="1" s="1"/>
  <c r="I22" i="1"/>
  <c r="G22" i="1" s="1"/>
  <c r="I23" i="1"/>
  <c r="G23" i="1" s="1"/>
  <c r="I24" i="1"/>
  <c r="G24" i="1" s="1"/>
  <c r="I25" i="1"/>
  <c r="G25" i="1" s="1"/>
  <c r="I26" i="1"/>
  <c r="G26" i="1" s="1"/>
  <c r="I27" i="1"/>
  <c r="G27" i="1" s="1"/>
  <c r="I28" i="1"/>
  <c r="G28" i="1" s="1"/>
  <c r="I29" i="1"/>
  <c r="G29" i="1" s="1"/>
  <c r="I30" i="1"/>
  <c r="G30" i="1" s="1"/>
  <c r="I31" i="1"/>
  <c r="G31" i="1" s="1"/>
  <c r="I32" i="1"/>
  <c r="G32" i="1" s="1"/>
  <c r="I33" i="1"/>
  <c r="G33" i="1" s="1"/>
  <c r="I34" i="1"/>
  <c r="G34" i="1" s="1"/>
  <c r="I35" i="1"/>
  <c r="G35" i="1" s="1"/>
  <c r="I36" i="1"/>
  <c r="G36" i="1" s="1"/>
  <c r="I37" i="1"/>
  <c r="G37" i="1" s="1"/>
  <c r="I38" i="1"/>
  <c r="G38" i="1" s="1"/>
  <c r="I39" i="1"/>
  <c r="G39" i="1" s="1"/>
  <c r="I40" i="1"/>
  <c r="G40" i="1" s="1"/>
  <c r="I41" i="1"/>
  <c r="G41" i="1" s="1"/>
  <c r="I42" i="1"/>
  <c r="G42" i="1" s="1"/>
  <c r="I43" i="1"/>
  <c r="G43" i="1" s="1"/>
  <c r="I44" i="1"/>
  <c r="G44" i="1" s="1"/>
  <c r="I45" i="1"/>
  <c r="G45" i="1" s="1"/>
  <c r="I46" i="1"/>
  <c r="G46" i="1" s="1"/>
  <c r="I47" i="1"/>
  <c r="G47" i="1" s="1"/>
  <c r="I48" i="1"/>
  <c r="G48" i="1" s="1"/>
  <c r="I49" i="1"/>
  <c r="G49" i="1" s="1"/>
  <c r="I50" i="1"/>
  <c r="G50" i="1" s="1"/>
  <c r="I51" i="1"/>
  <c r="G51" i="1" s="1"/>
  <c r="I52" i="1"/>
  <c r="G52" i="1" s="1"/>
  <c r="I53" i="1"/>
  <c r="G53" i="1" s="1"/>
  <c r="I54" i="1"/>
  <c r="G54" i="1" s="1"/>
  <c r="I55" i="1"/>
  <c r="G55" i="1" s="1"/>
  <c r="I56" i="1"/>
  <c r="G56" i="1" s="1"/>
  <c r="I57" i="1"/>
  <c r="G57" i="1" s="1"/>
  <c r="I14" i="1"/>
  <c r="G14" i="1" l="1"/>
  <c r="G59" i="1" s="1"/>
  <c r="I59" i="1"/>
  <c r="I60" i="1" s="1"/>
</calcChain>
</file>

<file path=xl/sharedStrings.xml><?xml version="1.0" encoding="utf-8"?>
<sst xmlns="http://schemas.openxmlformats.org/spreadsheetml/2006/main" count="6248" uniqueCount="2266">
  <si>
    <r>
      <t xml:space="preserve">BO.MA.LUX </t>
    </r>
    <r>
      <rPr>
        <sz val="10"/>
        <rFont val="Times New Roman"/>
        <family val="1"/>
      </rPr>
      <t>di BONATO MATTEO</t>
    </r>
  </si>
  <si>
    <t>DOCUMENTO DI TRASPORTO (D.d.t.)</t>
  </si>
  <si>
    <t>Via Cenge n. 58 –36057 ARCUGNANO (VI)</t>
  </si>
  <si>
    <t>C.F.: BNT MTT 75P16 L840S - P.IVA:  00925410243</t>
  </si>
  <si>
    <t xml:space="preserve">Tel./fax. 0444/550700 - Cell. 335/6590208       </t>
  </si>
  <si>
    <r>
      <t>causale del trasporto _____</t>
    </r>
    <r>
      <rPr>
        <u/>
        <sz val="10"/>
        <rFont val="Arial"/>
        <family val="2"/>
      </rPr>
      <t>INSTALLAZIONE</t>
    </r>
    <r>
      <rPr>
        <i/>
        <sz val="10"/>
        <rFont val="Arial"/>
        <family val="2"/>
      </rPr>
      <t>__</t>
    </r>
  </si>
  <si>
    <t>cessionario</t>
  </si>
  <si>
    <t>luogo di destinazione</t>
  </si>
  <si>
    <t>VIA FRACANZAN 3</t>
  </si>
  <si>
    <t>VICENZA</t>
  </si>
  <si>
    <t>quantità</t>
  </si>
  <si>
    <t>marca</t>
  </si>
  <si>
    <t>codice</t>
  </si>
  <si>
    <t>descrizione</t>
  </si>
  <si>
    <t>importo</t>
  </si>
  <si>
    <r>
      <t>aspetto esteriore dei beni</t>
    </r>
    <r>
      <rPr>
        <sz val="10"/>
        <color theme="1"/>
        <rFont val="Calibri"/>
        <family val="2"/>
        <scheme val="minor"/>
      </rPr>
      <t xml:space="preserve"> ___</t>
    </r>
    <r>
      <rPr>
        <u/>
        <sz val="10"/>
        <rFont val="Arial"/>
        <family val="2"/>
      </rPr>
      <t>a vista</t>
    </r>
    <r>
      <rPr>
        <sz val="10"/>
        <color theme="1"/>
        <rFont val="Calibri"/>
        <family val="2"/>
        <scheme val="minor"/>
      </rPr>
      <t>_______</t>
    </r>
  </si>
  <si>
    <t>firma del conducente</t>
  </si>
  <si>
    <r>
      <t>consegna o inizio trasporto a mezzo</t>
    </r>
    <r>
      <rPr>
        <sz val="10"/>
        <color theme="1"/>
        <rFont val="Calibri"/>
        <family val="2"/>
        <scheme val="minor"/>
      </rPr>
      <t xml:space="preserve"> ___</t>
    </r>
    <r>
      <rPr>
        <u/>
        <sz val="10"/>
        <rFont val="Arial"/>
        <family val="2"/>
      </rPr>
      <t>cedente</t>
    </r>
    <r>
      <rPr>
        <sz val="10"/>
        <color theme="1"/>
        <rFont val="Calibri"/>
        <family val="2"/>
        <scheme val="minor"/>
      </rPr>
      <t>__</t>
    </r>
  </si>
  <si>
    <t>firma del cessionario</t>
  </si>
  <si>
    <t>V1W2646</t>
  </si>
  <si>
    <t>COPERCHIO TONDO AGRIFFE P/SCAT.D75-85</t>
  </si>
  <si>
    <t>PZ</t>
  </si>
  <si>
    <t>V1W2645</t>
  </si>
  <si>
    <t>COPERCHIO TONDO A GRIFFE P/SCAT.D55-70</t>
  </si>
  <si>
    <t>F1N260182300000</t>
  </si>
  <si>
    <t>RELE' INT. 1P 1OA23OVAC</t>
  </si>
  <si>
    <t>V1W14642.01</t>
  </si>
  <si>
    <t>PLACCA TECNOP. 2MOD. BIANCO</t>
  </si>
  <si>
    <t>V1W14641.01</t>
  </si>
  <si>
    <t>PLACCA TECNOP. 1MOD. BIANCO</t>
  </si>
  <si>
    <t>V1W14654.01</t>
  </si>
  <si>
    <t>PLACCA TECNOP. 4MOD. BIANCO</t>
  </si>
  <si>
    <t>V1W14052</t>
  </si>
  <si>
    <t>PULSANTE A TIRANTE 1P 10A NO</t>
  </si>
  <si>
    <t>VIWR14O15</t>
  </si>
  <si>
    <t>INTERRUTTORE ILLUM.2P 16A *</t>
  </si>
  <si>
    <t>VIWR1437O</t>
  </si>
  <si>
    <t>SUONERIAEL. 12VCA5O/6OHZ *</t>
  </si>
  <si>
    <t>V1WR14373</t>
  </si>
  <si>
    <t>SUONERIAEL.230V50-6OHZ *</t>
  </si>
  <si>
    <t>V1W14044</t>
  </si>
  <si>
    <t>PASSACAVO CISERRACAVO</t>
  </si>
  <si>
    <t>V1W14210</t>
  </si>
  <si>
    <t>PRESASICUR2X16A-i-T</t>
  </si>
  <si>
    <t>V1W14004</t>
  </si>
  <si>
    <t>DEVIATORE ILLUM.1P 1OA</t>
  </si>
  <si>
    <t>V1W14203</t>
  </si>
  <si>
    <t>PRESA 2X10-16A+T</t>
  </si>
  <si>
    <t>PRESA 2X1OA+T</t>
  </si>
  <si>
    <t>V1W14614</t>
  </si>
  <si>
    <t>SUPPORTO4MOD.CNITI P/SCAT. 4MOD.</t>
  </si>
  <si>
    <t>VIW14000</t>
  </si>
  <si>
    <t>INTERRUTTORE ILLUM.1P 10A</t>
  </si>
  <si>
    <t>V1W14602</t>
  </si>
  <si>
    <t>SUPPORTO 2 MOD.C/GRIFFE PISCATOLE 060</t>
  </si>
  <si>
    <t>V1W14601</t>
  </si>
  <si>
    <t>SUPPORTO 1 MOD.CIGRIFFE P/SCATOLE 060</t>
  </si>
  <si>
    <t>VIWVS3112B</t>
  </si>
  <si>
    <t>CENTRALINO ESTETICO INCASSO 12MOD Bl</t>
  </si>
  <si>
    <t>V1WV53312</t>
  </si>
  <si>
    <t>SCATOLA INC. CENTR. ESTETICO 12MOD. AZZ.</t>
  </si>
  <si>
    <t>V1W14201</t>
  </si>
  <si>
    <t>V1W14026</t>
  </si>
  <si>
    <t>TASTO i MOD.CIDIFFUSORE</t>
  </si>
  <si>
    <t>V1W936,250W</t>
  </si>
  <si>
    <t>UNITÀ SEGNALAZ.LED 250V 0,35W Bl</t>
  </si>
  <si>
    <t>VIW113B</t>
  </si>
  <si>
    <t>CWFS17.6BLU</t>
  </si>
  <si>
    <t>M</t>
  </si>
  <si>
    <t>BOCTAEN4O.40W</t>
  </si>
  <si>
    <t>CANALE CHIUSO BASE PIANA C/COP. 40X40 Bl</t>
  </si>
  <si>
    <t>BOCLAN4O.40W</t>
  </si>
  <si>
    <t>TERMINALE P/CANALE TAE 40X40 Bl</t>
  </si>
  <si>
    <t>BOCIP55.OSGRI</t>
  </si>
  <si>
    <t>CASSETTADERIV.PAR.240X190X901P55 GR</t>
  </si>
  <si>
    <t>GWS06480A</t>
  </si>
  <si>
    <t>INT.MAGN.DIF.C.1P+N C25 6KA A/0,3 2M</t>
  </si>
  <si>
    <t>PLAFONIERA CHIP OVALE 25 60W NE</t>
  </si>
  <si>
    <t>PHIINCALED75 (CODICE ALTERNATIVO)</t>
  </si>
  <si>
    <t>LAMPADINA LED CLASSIC E27 75W A60 WW</t>
  </si>
  <si>
    <t>SFEDOMC45C163OA</t>
  </si>
  <si>
    <t>INTERRUTTORE MAGN.DIFF.1P-f-N 16A 0,03A"A"</t>
  </si>
  <si>
    <t>ELVR26I</t>
  </si>
  <si>
    <t>SCHEDA LED AMBRA P/PORTAN.8000</t>
  </si>
  <si>
    <t>VIW</t>
  </si>
  <si>
    <t>SUPP 1 MOD GRIFFE</t>
  </si>
  <si>
    <t>14641.01</t>
  </si>
  <si>
    <t>PLACCA 1M BIANCO</t>
  </si>
  <si>
    <t>SUPP 2 MOD GRIFFE 71MM</t>
  </si>
  <si>
    <t>14642.01</t>
  </si>
  <si>
    <t>PLACCA 2M BIANCO</t>
  </si>
  <si>
    <t>SUPP 4 MOD CON VITI</t>
  </si>
  <si>
    <t>SUPP 3 MOD CON VITI</t>
  </si>
  <si>
    <t>14653.01</t>
  </si>
  <si>
    <t>PLACCA 3M BIANCO</t>
  </si>
  <si>
    <t>14654.01</t>
  </si>
  <si>
    <t>PLACCA 4M BIANCO</t>
  </si>
  <si>
    <t>14000.0</t>
  </si>
  <si>
    <t>MECC INTERR 1P 10AX</t>
  </si>
  <si>
    <t>PULS 1P NO 10A</t>
  </si>
  <si>
    <t>COPRIFORO</t>
  </si>
  <si>
    <t>BTI</t>
  </si>
  <si>
    <t>E215P/8BN</t>
  </si>
  <si>
    <t>btdin - centralino incasso 8 DIN bianco</t>
  </si>
  <si>
    <t>U.M.</t>
  </si>
  <si>
    <t>INTERRUTTORE MAGN.DIFF.1P-f-N 6A 0,03A"A"</t>
  </si>
  <si>
    <t>INTERR.MAGNET. C25 1PN</t>
  </si>
  <si>
    <t>VIM</t>
  </si>
  <si>
    <t>SCATOLA 4P</t>
  </si>
  <si>
    <t>DEVIATORE TERMINALE +CAVO TONDO 2A Bl</t>
  </si>
  <si>
    <t>TERMOSTATO AMBIENTE DIGIT.2 TEMP. BI+BATTERIE</t>
  </si>
  <si>
    <t>MT</t>
  </si>
  <si>
    <t>CAVO ANTIFIAMMA FS17 i X 6</t>
  </si>
  <si>
    <t>CAVO ANTIFIAMMA FS17 i X 4</t>
  </si>
  <si>
    <t>CAVO ANTIFIAMMA FS17 i X 2,5</t>
  </si>
  <si>
    <t>CAVO ANTIFIAMMA FS17 i X 1,5</t>
  </si>
  <si>
    <t>N</t>
  </si>
  <si>
    <t>SCATOLA 4P PLANA</t>
  </si>
  <si>
    <t>CAVO 3X2,5 MM2</t>
  </si>
  <si>
    <t>GUAINA D12</t>
  </si>
  <si>
    <t>PRI5702</t>
  </si>
  <si>
    <t xml:space="preserve">PHIINCALED75 </t>
  </si>
  <si>
    <t xml:space="preserve">FECCH110 </t>
  </si>
  <si>
    <t xml:space="preserve">PRI5702 </t>
  </si>
  <si>
    <t>TUBO CORRUGATO-SCHIUMA-TASSELLI-MORSETTI</t>
  </si>
  <si>
    <t>TUBO NERO D20</t>
  </si>
  <si>
    <t>SCATOLE 503</t>
  </si>
  <si>
    <t>CAVO 3X1,5 MM2</t>
  </si>
  <si>
    <t>COPERCHIO 503</t>
  </si>
  <si>
    <t>SCATOLA 8X8</t>
  </si>
  <si>
    <t xml:space="preserve">CAVO 2X1 </t>
  </si>
  <si>
    <t>CAVO 2X0,5MM</t>
  </si>
  <si>
    <t>ALIMENTATORE CITOFONO 831</t>
  </si>
  <si>
    <t>ELVOX</t>
  </si>
  <si>
    <r>
      <t xml:space="preserve">VIALE TRIESTE 211 </t>
    </r>
    <r>
      <rPr>
        <b/>
        <sz val="10"/>
        <color theme="1"/>
        <rFont val="Calibri"/>
        <family val="2"/>
        <scheme val="minor"/>
      </rPr>
      <t>APP. 1</t>
    </r>
  </si>
  <si>
    <r>
      <t>VIALE TRIESTE 211</t>
    </r>
    <r>
      <rPr>
        <b/>
        <sz val="10"/>
        <color theme="1"/>
        <rFont val="Calibri"/>
        <family val="2"/>
        <scheme val="minor"/>
      </rPr>
      <t xml:space="preserve"> APP. 5</t>
    </r>
  </si>
  <si>
    <r>
      <t>data e ora del ritiro</t>
    </r>
    <r>
      <rPr>
        <sz val="10"/>
        <color theme="1"/>
        <rFont val="Calibri"/>
        <family val="2"/>
        <scheme val="minor"/>
      </rPr>
      <t xml:space="preserve"> ____07/01/2020 ORE 08,00________</t>
    </r>
  </si>
  <si>
    <t>N.   1/2020__  del _07.01.2020</t>
  </si>
  <si>
    <t>02.10.18</t>
  </si>
  <si>
    <t>LINEE APP.GARAGE</t>
  </si>
  <si>
    <t>LAVORO ORE 43 X 23,00 EURO =</t>
  </si>
  <si>
    <t>10.07.19</t>
  </si>
  <si>
    <t>GUASTO CITOFONO</t>
  </si>
  <si>
    <t>11.07.19</t>
  </si>
  <si>
    <t>SISTEMATO CITOFONO</t>
  </si>
  <si>
    <t>LAVORO ORE 36,5 X 23,00 EURO =</t>
  </si>
  <si>
    <t>DICHIARAZIONE</t>
  </si>
  <si>
    <t>07.01.20</t>
  </si>
  <si>
    <t>CONTROLLO CITOFONO</t>
  </si>
  <si>
    <t>08.01.20</t>
  </si>
  <si>
    <t>SOSTITUITO</t>
  </si>
  <si>
    <t>ORE TOTALI</t>
  </si>
  <si>
    <t>N.   2 /2020__  del _09.01.2020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</si>
  <si>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____09/01/2020 ORE 08,00________</t>
    </r>
  </si>
  <si>
    <t>BELLOTTI ALFREDO</t>
  </si>
  <si>
    <t>ACCONTI</t>
  </si>
  <si>
    <t>LAVORI COMUNI</t>
  </si>
  <si>
    <t>MATERIALE</t>
  </si>
  <si>
    <t>TOTALE</t>
  </si>
  <si>
    <t>APPARTAMENTO N. 5</t>
  </si>
  <si>
    <t>APPARTAMENTO N. 1</t>
  </si>
  <si>
    <t xml:space="preserve">TOTALE </t>
  </si>
  <si>
    <t>RIMANE</t>
  </si>
  <si>
    <t>N.   13 /2019__  del _2019</t>
  </si>
  <si>
    <t>u.m.</t>
  </si>
  <si>
    <r>
      <t>data e ora del ritiro</t>
    </r>
    <r>
      <rPr>
        <sz val="10"/>
        <color theme="1"/>
        <rFont val="Calibri"/>
        <family val="2"/>
        <scheme val="minor"/>
      </rPr>
      <t xml:space="preserve"> ____29/06/2017 ORE 08,00________</t>
    </r>
  </si>
  <si>
    <t>N.   03 /2020__  del _15.01.2020</t>
  </si>
  <si>
    <t>TUBO D20</t>
  </si>
  <si>
    <t>FILO 1,5 MM2</t>
  </si>
  <si>
    <t>FILO 2,5 MM2</t>
  </si>
  <si>
    <t>QUADRO 24MD FUME' VIMAR INCASSO +SCATOLA</t>
  </si>
  <si>
    <t>CITOFONO URMET</t>
  </si>
  <si>
    <t>SCATOLA INC.160X130X 70 C/COP.</t>
  </si>
  <si>
    <t>RONZATORE 8VA 12V IDEA</t>
  </si>
  <si>
    <t>RELE'INT. 1P 4FILI SILENZ. 16A P/SCATOLA</t>
  </si>
  <si>
    <t>CRONOTERMOSTATO DA PARETE BIANCO VIMAR</t>
  </si>
  <si>
    <t>SUPPORTI IDEA</t>
  </si>
  <si>
    <t>COPERCHI 503</t>
  </si>
  <si>
    <t>FILO 4 MM2</t>
  </si>
  <si>
    <t>CAVO TV E SPINE F</t>
  </si>
  <si>
    <t>INTERR.1MD GW 25A</t>
  </si>
  <si>
    <t>INTERR C10 003 SIEMENS NUOVO</t>
  </si>
  <si>
    <t>INTERR DIFF 32A 0,03</t>
  </si>
  <si>
    <t>INTERR DIFF PURO 25A 0,03</t>
  </si>
  <si>
    <t>INTERR C6</t>
  </si>
  <si>
    <t xml:space="preserve">INTERR C10  </t>
  </si>
  <si>
    <t>INTERR C16</t>
  </si>
  <si>
    <t>DAL MARTELLO FABIO</t>
  </si>
  <si>
    <r>
      <t>data e ora del ritiro</t>
    </r>
    <r>
      <rPr>
        <sz val="10"/>
        <color theme="1"/>
        <rFont val="Calibri"/>
        <family val="2"/>
        <scheme val="minor"/>
      </rPr>
      <t xml:space="preserve"> ____15/01/2020 ORE 08,00________</t>
    </r>
  </si>
  <si>
    <t>VIA MINCIO N. 47</t>
  </si>
  <si>
    <t>TORRI DI Q.LO VI</t>
  </si>
  <si>
    <t>IDEM</t>
  </si>
  <si>
    <t>causale:  RESO LAVORATO_____</t>
  </si>
  <si>
    <t>VS ENGINEERING S.R.L.</t>
  </si>
  <si>
    <t>VIA CAMISANA 23</t>
  </si>
  <si>
    <t>36040 TORRI DI QUARTESOLO (VI)</t>
  </si>
  <si>
    <t>QUADRO ELETTRICO CABLATO</t>
  </si>
  <si>
    <t>idem</t>
  </si>
  <si>
    <t>VS190406</t>
  </si>
  <si>
    <t>VS190607</t>
  </si>
  <si>
    <t>come da Vs. DDT c/lavorazione n. 9 del 23.01.2020</t>
  </si>
  <si>
    <t>N.   07/2020__  del _06 marzo 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</si>
  <si>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____06/03/2020 ORE 08,00________</t>
    </r>
  </si>
  <si>
    <t>ZANON MICHELE</t>
  </si>
  <si>
    <t>N.   08 /2020__  del _11.03.2020</t>
  </si>
  <si>
    <t>SEZIONATORE 32A</t>
  </si>
  <si>
    <t>INTERRUTTORE DIFF.PURO 2P 25A 0,03 "A"</t>
  </si>
  <si>
    <t>BLOCCO DIFFERENZIALE 25A 0,03A P/S200</t>
  </si>
  <si>
    <t>MAGNETOTERMICO ABB 4X25A</t>
  </si>
  <si>
    <t>RIDUTTORE CAME ALBERO VELOCE</t>
  </si>
  <si>
    <t>CONDENSATORE FASTONx2 400V 16uF</t>
  </si>
  <si>
    <t>PRESA TELEFONICA + FILTRO</t>
  </si>
  <si>
    <t>LAMPADA SCARICA SAP PG12-1 100W BIANCA</t>
  </si>
  <si>
    <t>RIEPILOGO</t>
  </si>
  <si>
    <t>TOTALE MATERIALE</t>
  </si>
  <si>
    <t>30.07.2018</t>
  </si>
  <si>
    <t>DIFFERENZIALE TAVERNA</t>
  </si>
  <si>
    <t>20.09.2018</t>
  </si>
  <si>
    <t>GUASTO INTERRUTTORE LAVORO</t>
  </si>
  <si>
    <t>24.09.2018</t>
  </si>
  <si>
    <t>GUASTO CANCELLO</t>
  </si>
  <si>
    <t>25.09.2018</t>
  </si>
  <si>
    <t>MONTATO MOTORE</t>
  </si>
  <si>
    <t>04.04.2019</t>
  </si>
  <si>
    <t>GUASTO TELLEFONO NEGOZIO</t>
  </si>
  <si>
    <t>29.08.2019</t>
  </si>
  <si>
    <t>SISTEMATO TELEFONO E FARO</t>
  </si>
  <si>
    <t>TOTALE ORE LAVORATE</t>
  </si>
  <si>
    <t>X EURO 23,00 =</t>
  </si>
  <si>
    <t>TOTALE LAVORO</t>
  </si>
  <si>
    <r>
      <t>data e ora del ritiro</t>
    </r>
    <r>
      <rPr>
        <sz val="10"/>
        <color theme="1"/>
        <rFont val="Calibri"/>
        <family val="2"/>
        <scheme val="minor"/>
      </rPr>
      <t xml:space="preserve"> ____11/03/2020 ORE 08,00________</t>
    </r>
  </si>
  <si>
    <t>TST SRL</t>
  </si>
  <si>
    <t>Via F. Filzi n. 62</t>
  </si>
  <si>
    <t>36051 CREAZZO (VI)</t>
  </si>
  <si>
    <t>CAVO BUT.ANTIF.FG16OR16-0,6/1KV 5 X 10</t>
  </si>
  <si>
    <t>INTERRUTTORE SEZ. 63A</t>
  </si>
  <si>
    <t>BLOCCO DIFF. 4X63A 0,03</t>
  </si>
  <si>
    <t>INTERR.MAGN.4X40A</t>
  </si>
  <si>
    <t>CENTRALINO 6MD IP65</t>
  </si>
  <si>
    <t>SELETTORE A LEVA 2POSIZ</t>
  </si>
  <si>
    <t>ELEMENTO DI CONTATTO NO NA</t>
  </si>
  <si>
    <t>PRESSAVAVO PG29</t>
  </si>
  <si>
    <t>N.   06 /2020__  del _02.03.2020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</si>
  <si>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____02/03/2020 ORE 10,00________</t>
    </r>
  </si>
  <si>
    <t>TUBO D25</t>
  </si>
  <si>
    <t>GUAINA D25</t>
  </si>
  <si>
    <t>TUBO GUAINA D25</t>
  </si>
  <si>
    <t>TUBO SCATOLA D25</t>
  </si>
  <si>
    <t>GUAINA D8</t>
  </si>
  <si>
    <t>FILO 10 MM2</t>
  </si>
  <si>
    <t>CAPOCORDA-VARIO</t>
  </si>
  <si>
    <t>02.03.20</t>
  </si>
  <si>
    <t>05.03.20</t>
  </si>
  <si>
    <t>LAVORO</t>
  </si>
  <si>
    <t>N.   10/2020 del 06/05/2020</t>
  </si>
  <si>
    <t>COMET SIME VIGNUDA SPA</t>
  </si>
  <si>
    <t>Via Torricelli 9</t>
  </si>
  <si>
    <t>37135 Verona</t>
  </si>
  <si>
    <t>Via del Commercio 39</t>
  </si>
  <si>
    <t>36100 Vicenza</t>
  </si>
  <si>
    <t>1C9190030W07</t>
  </si>
  <si>
    <t>FIN</t>
  </si>
  <si>
    <t>RFD01747J</t>
  </si>
  <si>
    <t>CRONOTERMOSTATO BLISS WI-FI</t>
  </si>
  <si>
    <t>causale del trasporto ____RESO</t>
  </si>
  <si>
    <t>RESO PER MALFUNZIONAMENTO</t>
  </si>
  <si>
    <t>VS. DDT DEL 20.02.2020 N. 3296</t>
  </si>
  <si>
    <r>
      <t>data e ora del ritiro</t>
    </r>
    <r>
      <rPr>
        <sz val="10"/>
        <color theme="1"/>
        <rFont val="Calibri"/>
        <family val="2"/>
        <scheme val="minor"/>
      </rPr>
      <t xml:space="preserve"> ____06/05/2020 ORE 09,00________</t>
    </r>
  </si>
  <si>
    <t>MARCHIOL S.P.A.</t>
  </si>
  <si>
    <t>31020 VILLORBA TV</t>
  </si>
  <si>
    <t>VIALE DELLA REPUBBLICA 41</t>
  </si>
  <si>
    <t>Via del Commercio 48</t>
  </si>
  <si>
    <t>LINEA LIGH</t>
  </si>
  <si>
    <t>92068W30</t>
  </si>
  <si>
    <t>BERET 3 TONDO 1LED 1W INOX</t>
  </si>
  <si>
    <t>VS DDT N. 9818 DEL 06.07.2020</t>
  </si>
  <si>
    <t>VS DDT N. 9907 DEL 07.07.2020</t>
  </si>
  <si>
    <t>ALIM.12W 37V 350MA 6-12LED</t>
  </si>
  <si>
    <r>
      <t>data e ora del ritiro</t>
    </r>
    <r>
      <rPr>
        <sz val="10"/>
        <color theme="1"/>
        <rFont val="Calibri"/>
        <family val="2"/>
        <scheme val="minor"/>
      </rPr>
      <t xml:space="preserve"> ____20/07/2020 ORE 09,00________</t>
    </r>
  </si>
  <si>
    <t>N.   23/2020 del 20/07/2020</t>
  </si>
  <si>
    <t>19411.10</t>
  </si>
  <si>
    <t>INTERRUTTORE MTDIFF.1P+N C10 10MA GR</t>
  </si>
  <si>
    <t>VS AUTORIZZAZIONE RESO N. 30322109 DEL 15.05.2020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</si>
  <si>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____20/07/2020 ORE 08,30________</t>
    </r>
  </si>
  <si>
    <t>N.   14 /2020__  del _30.06.2020</t>
  </si>
  <si>
    <t>INSGRI25</t>
  </si>
  <si>
    <t>TUBO RIGIDO PESANTE IMQ D25 GRIGIO</t>
  </si>
  <si>
    <t>RTATAZ25.4</t>
  </si>
  <si>
    <t>TUBO ACCIAIO ZINCATO D25</t>
  </si>
  <si>
    <t>GPI349012</t>
  </si>
  <si>
    <t>MENSOLA G4 L100 ZINC.</t>
  </si>
  <si>
    <t>RTA382853</t>
  </si>
  <si>
    <t>COLLARE C/ASOLA TAZ 25</t>
  </si>
  <si>
    <t>SCATOLA 6P PLANA</t>
  </si>
  <si>
    <t>SCHUKO</t>
  </si>
  <si>
    <t>BIPRESE</t>
  </si>
  <si>
    <t>CAVO 3X2,5 MM FG16</t>
  </si>
  <si>
    <t>CLIPS-MORSETTI</t>
  </si>
  <si>
    <t>Q.tà</t>
  </si>
  <si>
    <r>
      <t>data e ora del ritiro</t>
    </r>
    <r>
      <rPr>
        <sz val="10"/>
        <color theme="1"/>
        <rFont val="Calibri"/>
        <family val="2"/>
        <scheme val="minor"/>
      </rPr>
      <t xml:space="preserve"> ____30/06/2020 ORE 9,00________</t>
    </r>
  </si>
  <si>
    <t>materiale</t>
  </si>
  <si>
    <t>lavoro</t>
  </si>
  <si>
    <t>N.   17 /2020__  del _30.07.2020</t>
  </si>
  <si>
    <t>FRIZZO ALBERTO</t>
  </si>
  <si>
    <t>VIA QUINTINO SELLA</t>
  </si>
  <si>
    <t>PRESA 2P+T 10A G P11</t>
  </si>
  <si>
    <t>CONN TV MASCHIO 90 GRADI</t>
  </si>
  <si>
    <t>CONN TV FEMMINA 90@</t>
  </si>
  <si>
    <t>CAVO TV</t>
  </si>
  <si>
    <t>SUPPORTO + PLACCA IDEA</t>
  </si>
  <si>
    <t>BIPRESE IDEA</t>
  </si>
  <si>
    <t>FILO 2,5 MM</t>
  </si>
  <si>
    <t>FILO 1,5 MM</t>
  </si>
  <si>
    <t>SCATOLA CARTONGESSO</t>
  </si>
  <si>
    <t>PROLUNGA TV 0,5 MT</t>
  </si>
  <si>
    <t>LAVORO ORE 6 X 23 €</t>
  </si>
  <si>
    <t>MORSETTI - VARIO</t>
  </si>
  <si>
    <r>
      <t>data e ora del ritiro</t>
    </r>
    <r>
      <rPr>
        <sz val="10"/>
        <color theme="1"/>
        <rFont val="Calibri"/>
        <family val="2"/>
        <scheme val="minor"/>
      </rPr>
      <t xml:space="preserve"> ____30/07/2020 ORE 08,00________</t>
    </r>
  </si>
  <si>
    <t>PANNELLO DIN PLASTICA H.200MM SDX</t>
  </si>
  <si>
    <t>PANNELLO DIN PLASTICA H.150MM SDX</t>
  </si>
  <si>
    <t>SNR</t>
  </si>
  <si>
    <t>OVA38357</t>
  </si>
  <si>
    <t>EXIWAY-EASYLED 24W IP42 L/240/1NC/T</t>
  </si>
  <si>
    <t>A9P54610</t>
  </si>
  <si>
    <t>Int. magnetot. iC40N 1P+N C  10A 6000A</t>
  </si>
  <si>
    <t>LDV</t>
  </si>
  <si>
    <t>LINHO60010830G2</t>
  </si>
  <si>
    <t>LN COMP HO 600 10W/3000K</t>
  </si>
  <si>
    <t>CANALA 20X10</t>
  </si>
  <si>
    <t>FILO 1,5MM</t>
  </si>
  <si>
    <t>ETICHETTE QUADRO</t>
  </si>
  <si>
    <t xml:space="preserve">LAVORO </t>
  </si>
  <si>
    <t>N.   09 /2020__  del _16.04.2020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</si>
  <si>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____16/04/2020 ORE 08,00________</t>
    </r>
  </si>
  <si>
    <t>VIA A. FUSINATO 10</t>
  </si>
  <si>
    <t>BERTI SRL</t>
  </si>
  <si>
    <t>VIA MONTE SABOTINO 28</t>
  </si>
  <si>
    <t>BASSANO DEL GRAPPA VI</t>
  </si>
  <si>
    <t>STU</t>
  </si>
  <si>
    <t>PORTALAMPADA GU10 FISSAGGIO A VITE</t>
  </si>
  <si>
    <t>FRTPA3M</t>
  </si>
  <si>
    <t>PARTITORE 3 USC 5-2400 MOR</t>
  </si>
  <si>
    <t>FECCH143A</t>
  </si>
  <si>
    <t>CRONOTERMOSTATO SETT.INC.RETROILL.230V</t>
  </si>
  <si>
    <t>SUPPORTO 1 MOD.C/GRIFFE P/SCATOLE 060</t>
  </si>
  <si>
    <t>SUPPORTO 2 MOD.C/GRIFFE P/SCATOLE 060</t>
  </si>
  <si>
    <t>V1W14613</t>
  </si>
  <si>
    <t>SUPPORTO 3 MOD.CNITI P/SCAT. 3MOD.</t>
  </si>
  <si>
    <t>VlW14614</t>
  </si>
  <si>
    <t>SUPPORTO 4 MOD.CNITI P/SCAT. 4MOD.</t>
  </si>
  <si>
    <t>V1W14041</t>
  </si>
  <si>
    <t>FRTDE2.10</t>
  </si>
  <si>
    <t>DERIVATORE 5-2400MHZ</t>
  </si>
  <si>
    <t>V1WR14370</t>
  </si>
  <si>
    <t>SUONERIA EL. 12VCA 50/60HZ *</t>
  </si>
  <si>
    <t>V1W14617</t>
  </si>
  <si>
    <t>SUPPORTO 7 MOD.CNITI P/SCAT. 6-7MOD.</t>
  </si>
  <si>
    <t>VIW14O15</t>
  </si>
  <si>
    <t>INTERRUTTORE ILLUM.2P 16A</t>
  </si>
  <si>
    <t>DEVIATORE ILLUM.IP iDA</t>
  </si>
  <si>
    <t>VIW14O13</t>
  </si>
  <si>
    <t>INVERTITORE ILLUM.1P 16A</t>
  </si>
  <si>
    <t>PRESA2X1O-16A+T</t>
  </si>
  <si>
    <t>VIW142O1</t>
  </si>
  <si>
    <t>PRESA 2X1OA-i-T</t>
  </si>
  <si>
    <t>V1W14021C</t>
  </si>
  <si>
    <t>PULSANTE A TIRANTE 1P 1OANO</t>
  </si>
  <si>
    <t>V1W14943.01</t>
  </si>
  <si>
    <t>CALOTTA P/3MOD. PLANNEIKON IP55 Bl</t>
  </si>
  <si>
    <t>RELE' NT. 1P 1OA23OVAC</t>
  </si>
  <si>
    <t>VIW2645</t>
  </si>
  <si>
    <t>COPERCHIO TONDO 70</t>
  </si>
  <si>
    <t>ETNFRBM6C25.1NO3</t>
  </si>
  <si>
    <t>INTERRUTTORE DIFF. 1NC256KA0,3A</t>
  </si>
  <si>
    <t>V1W14657.01</t>
  </si>
  <si>
    <t>PLACCATECNOP.7MOD.BIANCO</t>
  </si>
  <si>
    <t>GARBIN</t>
  </si>
  <si>
    <t>TUBO NERO 20</t>
  </si>
  <si>
    <t>QUADRO BOCCHIOTTI 12 MD INCASSO</t>
  </si>
  <si>
    <t>TUBO NERO 25</t>
  </si>
  <si>
    <t>TUBO MARRONE 25</t>
  </si>
  <si>
    <t>SCATOLE INCASSO 503</t>
  </si>
  <si>
    <t>SCATOLE INCASSO 504</t>
  </si>
  <si>
    <t>SCATOLE INCASSO 507</t>
  </si>
  <si>
    <t>SCATOLE DERIVAZION PT6</t>
  </si>
  <si>
    <t>FILO 6 MM2</t>
  </si>
  <si>
    <t>PULSANTE LUMINOSO 8000 + SPIA</t>
  </si>
  <si>
    <t>ETICHETTE - MORSETTI - VITI</t>
  </si>
  <si>
    <t>SPINE VOLANTI</t>
  </si>
  <si>
    <t>SPRESA VOLANTE</t>
  </si>
  <si>
    <t>SCATOLA TONDA</t>
  </si>
  <si>
    <t>TASTO INTERC."CAMPANELLO"+PULSANTE</t>
  </si>
  <si>
    <t>PULSANTE LUCE</t>
  </si>
  <si>
    <t>INTERRUTTORE LUMIN.COMPLETO</t>
  </si>
  <si>
    <t>DEVIATORE LUMIN.COMPLETO</t>
  </si>
  <si>
    <t>SUONERIA 220V</t>
  </si>
  <si>
    <t>PRESE TV</t>
  </si>
  <si>
    <t>LAMPADE E14 LED</t>
  </si>
  <si>
    <t>LAMPADE E27 LED</t>
  </si>
  <si>
    <t>MAGNETOTERMICO 32A EATON</t>
  </si>
  <si>
    <t>DIFFERENZIALI 40A 0,03 AC TICINO</t>
  </si>
  <si>
    <t>INTERR. C16</t>
  </si>
  <si>
    <t>INTERR. C10</t>
  </si>
  <si>
    <t>INTERR. C6</t>
  </si>
  <si>
    <t>MATERIALE:</t>
  </si>
  <si>
    <t>LAVORO ORE 79 X 23 EURO =</t>
  </si>
  <si>
    <t>ACCONTO</t>
  </si>
  <si>
    <t>INTERRUTTORE DIFF.PURO 4P 63A 03</t>
  </si>
  <si>
    <t>ABB</t>
  </si>
  <si>
    <t>TM1524</t>
  </si>
  <si>
    <t>TM15 12-24V TRASFORMATORE 15VA</t>
  </si>
  <si>
    <t>ITW</t>
  </si>
  <si>
    <t>Portaf HK63203 10A 250V</t>
  </si>
  <si>
    <t>PRI</t>
  </si>
  <si>
    <t>QUASAR 20 LED-12,5W 3K MONO GRIGIO</t>
  </si>
  <si>
    <t>INTERR 2P 16AX G</t>
  </si>
  <si>
    <t>MOLINO CASAROTTO SILVANO SNC</t>
  </si>
  <si>
    <t>VIA TORRI 66/68</t>
  </si>
  <si>
    <t>ARCUGNANO VI</t>
  </si>
  <si>
    <t>N.   12 /2020__  del _05 GIUGNO 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</si>
  <si>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____05/06/2020 ORE 08,00________</t>
    </r>
  </si>
  <si>
    <t>28.10.19</t>
  </si>
  <si>
    <t>GUASTO FORNO E LAMPADA INGRESSO</t>
  </si>
  <si>
    <t>09.12.19</t>
  </si>
  <si>
    <t>GUASTO CAMINO</t>
  </si>
  <si>
    <t>22.01.20</t>
  </si>
  <si>
    <t>GUASTO CALDAIA</t>
  </si>
  <si>
    <t>CAVO 3X 1,5 MM2</t>
  </si>
  <si>
    <t>CANALA</t>
  </si>
  <si>
    <t>CANALA-COLLEGATO</t>
  </si>
  <si>
    <t>27.02.20</t>
  </si>
  <si>
    <t>PLANA</t>
  </si>
  <si>
    <t>SUPPORTI CON PLACCA</t>
  </si>
  <si>
    <t xml:space="preserve">INTERRUTTORI </t>
  </si>
  <si>
    <t>DEVIATORI</t>
  </si>
  <si>
    <t>DEVIATORE LUMINOSO</t>
  </si>
  <si>
    <t>INTERRUTTORI LUMINOSI</t>
  </si>
  <si>
    <t>SUONERIA 12V</t>
  </si>
  <si>
    <t>BIPRESA</t>
  </si>
  <si>
    <t>PRESE 10A</t>
  </si>
  <si>
    <t>PULSANTI LUCE</t>
  </si>
  <si>
    <t>PULSANTE TENDA</t>
  </si>
  <si>
    <t>Già PAGATI</t>
  </si>
  <si>
    <t>25.05.20</t>
  </si>
  <si>
    <t>CON TECNICO</t>
  </si>
  <si>
    <t>04.06.20</t>
  </si>
  <si>
    <t>CAMBIATO FRUTTI</t>
  </si>
  <si>
    <t>05.06.20</t>
  </si>
  <si>
    <t>CAMBIATO FRUTTI E DIFFERENZIALE</t>
  </si>
  <si>
    <t>ORE X 23,00 EURO =</t>
  </si>
  <si>
    <t>IMPONIBILE</t>
  </si>
  <si>
    <r>
      <t>causale del trasporto_</t>
    </r>
    <r>
      <rPr>
        <u/>
        <sz val="10"/>
        <rFont val="Arial"/>
        <family val="2"/>
      </rPr>
      <t>INSTALLAZIONE</t>
    </r>
    <r>
      <rPr>
        <i/>
        <sz val="10"/>
        <rFont val="Arial"/>
        <family val="2"/>
      </rPr>
      <t>__</t>
    </r>
  </si>
  <si>
    <t>OVAEXIWAYEASYL24</t>
  </si>
  <si>
    <t>LAMPADA EMERG.EXIWAY EASYLED P42 24W 1 H</t>
  </si>
  <si>
    <t>SFE10364</t>
  </si>
  <si>
    <t>QUADRO P/4 PRESE INC.IP65 8MOD.</t>
  </si>
  <si>
    <t>SFEPKY16F723</t>
  </si>
  <si>
    <t>PRESA CEE INC.INCL.2P+T 16A 220V IP67</t>
  </si>
  <si>
    <t>SFEPKX16M723</t>
  </si>
  <si>
    <t>SPINA CEE MOBILE 2P+T 16A 220V IP67</t>
  </si>
  <si>
    <t>BOCLAN8O.60W</t>
  </si>
  <si>
    <t>TERMINALE P/CAN.TA-TAE-TAS-TAD 80X60 Bl</t>
  </si>
  <si>
    <t>SYLSYLFLAT2000.22</t>
  </si>
  <si>
    <t>PLAFONIERA LED SYLFLAT D.220 22W4000K *</t>
  </si>
  <si>
    <t>NOX</t>
  </si>
  <si>
    <t>102504.99</t>
  </si>
  <si>
    <t>15201.96</t>
  </si>
  <si>
    <t>PROFILED: PROF. H.9 2M+OP.+2TEST+4CLIPS</t>
  </si>
  <si>
    <t>ART</t>
  </si>
  <si>
    <t>SLB815</t>
  </si>
  <si>
    <t>ALIMENTATORE SLIM 24V 150W</t>
  </si>
  <si>
    <t>PHL</t>
  </si>
  <si>
    <t>CORECAN60840</t>
  </si>
  <si>
    <t>CorePro candle ND 7-60W E14 840 B38 FR</t>
  </si>
  <si>
    <t>GEW</t>
  </si>
  <si>
    <t>GW20571</t>
  </si>
  <si>
    <t>INTERRUTTORE UNIP.16AX BIA.</t>
  </si>
  <si>
    <t>NOKE4U</t>
  </si>
  <si>
    <t>MONITORAGGIO ELIOS4YOU</t>
  </si>
  <si>
    <t>NOKPR</t>
  </si>
  <si>
    <t>PARZIALIZZATORE DI POTENZA CARICO RESIST</t>
  </si>
  <si>
    <t>VIW2380</t>
  </si>
  <si>
    <t>PORTALAMPADA R7S P/LAMP.ALOGENE</t>
  </si>
  <si>
    <t>OSRH64696ECO</t>
  </si>
  <si>
    <t>LAMPADA ALOG 177MM 120W 230V R7S</t>
  </si>
  <si>
    <t>BOCTAEN25.30W</t>
  </si>
  <si>
    <t>CANALE CHIUSO BASE PIANA C/COP. 25X30 BI</t>
  </si>
  <si>
    <t>VCA9898.027</t>
  </si>
  <si>
    <t>KIT ANTIVIBRANTE 40X40</t>
  </si>
  <si>
    <t>VCA9802.113.08</t>
  </si>
  <si>
    <t>ANGOLO ESTERNO</t>
  </si>
  <si>
    <t>VCA9801.112.08</t>
  </si>
  <si>
    <t>ANGOLO INTERNO</t>
  </si>
  <si>
    <t>PASSAGGIO A MURO</t>
  </si>
  <si>
    <t>VCA9802.111.08</t>
  </si>
  <si>
    <t>VALLE ALBERTO</t>
  </si>
  <si>
    <t>CORSO SS FELICE FORTUNATO 67</t>
  </si>
  <si>
    <t>4.2.19</t>
  </si>
  <si>
    <t>VISTO</t>
  </si>
  <si>
    <t>4.4.19</t>
  </si>
  <si>
    <t>COLLEGATO EMERGENZA NEON</t>
  </si>
  <si>
    <t>26.4.19</t>
  </si>
  <si>
    <t>CASA</t>
  </si>
  <si>
    <t>LAMPADA CAMERA SPECCHIO BAGNO</t>
  </si>
  <si>
    <t>30.4.19</t>
  </si>
  <si>
    <t>PER LED POMPEIANA</t>
  </si>
  <si>
    <t>16.5.19</t>
  </si>
  <si>
    <t>COLLEGATO LED E LAMPADARI</t>
  </si>
  <si>
    <t>18.12.19</t>
  </si>
  <si>
    <t>QUADRO PRESE BANCO</t>
  </si>
  <si>
    <t>19.12.19</t>
  </si>
  <si>
    <t>PER CAMINO GUASTO</t>
  </si>
  <si>
    <t>CALDAIA RESISTENZA BOLLITTORE</t>
  </si>
  <si>
    <t>CLIMA CASA</t>
  </si>
  <si>
    <t>VISTO COLLEGAMENTI STUFA</t>
  </si>
  <si>
    <t>24.1.20</t>
  </si>
  <si>
    <t>COLLEGATO PROVVISORIO</t>
  </si>
  <si>
    <t>27.1.20</t>
  </si>
  <si>
    <t>COLLEGAMENTI</t>
  </si>
  <si>
    <t>19.2.20</t>
  </si>
  <si>
    <t>20.2.20</t>
  </si>
  <si>
    <t>21.2.20</t>
  </si>
  <si>
    <t>28.2.20</t>
  </si>
  <si>
    <t>18.3.20</t>
  </si>
  <si>
    <t>TA</t>
  </si>
  <si>
    <t>23.4.20</t>
  </si>
  <si>
    <t>9.6.20</t>
  </si>
  <si>
    <t>17.8.20</t>
  </si>
  <si>
    <t>TELECOMANDO</t>
  </si>
  <si>
    <t>STUFA CONTROLLO</t>
  </si>
  <si>
    <t>CONTROLLO TA</t>
  </si>
  <si>
    <t>CON PERITO</t>
  </si>
  <si>
    <t>30.5.20</t>
  </si>
  <si>
    <t>5.6.20</t>
  </si>
  <si>
    <t>N.   04/2020__  del _03.02.2020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</si>
  <si>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____03.02.20 ORE 08,00________</t>
    </r>
  </si>
  <si>
    <t>N.</t>
  </si>
  <si>
    <t>POMPEIANA</t>
  </si>
  <si>
    <t>STRIP LED IP65: 19,2W/M-24V-4K</t>
  </si>
  <si>
    <t>LAVANDERIA</t>
  </si>
  <si>
    <t>BAGNO</t>
  </si>
  <si>
    <t>CANALA 80X60</t>
  </si>
  <si>
    <t>BOC</t>
  </si>
  <si>
    <t xml:space="preserve">SCATOLE TONDE </t>
  </si>
  <si>
    <t>CAVO 2X0,5</t>
  </si>
  <si>
    <t>DEVIATORE</t>
  </si>
  <si>
    <t>INTER.MAGN. C6</t>
  </si>
  <si>
    <t>TRASFORMATORE 6OW</t>
  </si>
  <si>
    <t>SCATOLA 10X10 CON RACCORDI</t>
  </si>
  <si>
    <t>CAMINO</t>
  </si>
  <si>
    <t>CALDAIA</t>
  </si>
  <si>
    <t>SALA</t>
  </si>
  <si>
    <t>GW40104</t>
  </si>
  <si>
    <t>QUADRO DIS.PAR. 24M.IP65 (12X2)</t>
  </si>
  <si>
    <t>IBO</t>
  </si>
  <si>
    <t>B00603</t>
  </si>
  <si>
    <t>TMC 25/1X17 W MINICANALE</t>
  </si>
  <si>
    <t>SURC40024840G2</t>
  </si>
  <si>
    <t>SF CIRCULAR 400 24W/4000K IP44</t>
  </si>
  <si>
    <t>MAL</t>
  </si>
  <si>
    <t>MN1500 sc10</t>
  </si>
  <si>
    <t>STILO AA MN1500 scatola 10pz INDUSTRIAL</t>
  </si>
  <si>
    <t>GW40028</t>
  </si>
  <si>
    <t>CENTRALINO EST.IP 417 12M</t>
  </si>
  <si>
    <t>GW26410</t>
  </si>
  <si>
    <t>SUPPORTO X GUIDA DIN 2P.</t>
  </si>
  <si>
    <t>GW20246</t>
  </si>
  <si>
    <t>PRESA 2P+T 16A UNIVER.</t>
  </si>
  <si>
    <t>B02248</t>
  </si>
  <si>
    <t>GW40045</t>
  </si>
  <si>
    <t>CENTRALINO PAR.ARREDO 12M.</t>
  </si>
  <si>
    <t>DOMA47C25</t>
  </si>
  <si>
    <t>INT.AUT.DOMA47 1P+N 2M 25A C</t>
  </si>
  <si>
    <t>MN1500</t>
  </si>
  <si>
    <t>PILA STILO PLUSPOWER (BL.4)1,5V</t>
  </si>
  <si>
    <t>CLIMA</t>
  </si>
  <si>
    <t>CANALA CLIMA D60</t>
  </si>
  <si>
    <t>CANALA CLIMA D80</t>
  </si>
  <si>
    <t>TUBO 1/4</t>
  </si>
  <si>
    <t>TUBO 3/8</t>
  </si>
  <si>
    <t>GUAINA D16</t>
  </si>
  <si>
    <t>CAVO 3X2,5</t>
  </si>
  <si>
    <t>CAVO 4X1,5</t>
  </si>
  <si>
    <t>VARIO</t>
  </si>
  <si>
    <t>ACCESSORI-VARIO</t>
  </si>
  <si>
    <t>SUPPORTO 3P+PLACCA</t>
  </si>
  <si>
    <t>INTERRUTTORE LUMINOSO</t>
  </si>
  <si>
    <t>INVERTITORE</t>
  </si>
  <si>
    <t>BIPOLARE</t>
  </si>
  <si>
    <t>TASSELLI D10</t>
  </si>
  <si>
    <t>INTERRUTTORE C16</t>
  </si>
  <si>
    <t>CANALA LAN 60X60 W +  TERMINALE</t>
  </si>
  <si>
    <t>RESISTENZE ELETTRICHE</t>
  </si>
  <si>
    <t>INT.AUT.DOMA47 1P+N 2M 20A C</t>
  </si>
  <si>
    <t>MAGDIFF 2X16 0,03</t>
  </si>
  <si>
    <t>TICI</t>
  </si>
  <si>
    <t>MAGN 16A</t>
  </si>
  <si>
    <t>PORTAFUSIBILE</t>
  </si>
  <si>
    <t>RELE 220 V CON BASE</t>
  </si>
  <si>
    <t>MAGN C10</t>
  </si>
  <si>
    <t>MAGNC6</t>
  </si>
  <si>
    <t>CAVO 3X1,5</t>
  </si>
  <si>
    <t>CAVO 2X1</t>
  </si>
  <si>
    <t>CAVO 4X1</t>
  </si>
  <si>
    <t>SCATOLA 10X13</t>
  </si>
  <si>
    <t>PRESSACAVI</t>
  </si>
  <si>
    <t>TUBO 25 RIGIDO</t>
  </si>
  <si>
    <t xml:space="preserve">CURVA DA 25 </t>
  </si>
  <si>
    <t>TUBO SCATOLA</t>
  </si>
  <si>
    <t>FILO N07VK 6mm2</t>
  </si>
  <si>
    <t>FILO N07VK 4mm2</t>
  </si>
  <si>
    <t>TUBO DA 20 RIGIDO</t>
  </si>
  <si>
    <t xml:space="preserve">GIUNTI </t>
  </si>
  <si>
    <t>IVA 10%</t>
  </si>
  <si>
    <t>ft 17</t>
  </si>
  <si>
    <t>VIA BRESCIA 33</t>
  </si>
  <si>
    <t>N.   11 /2020__  del _07.05.2020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</si>
  <si>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____07/05/2020 ORE 08,00________</t>
    </r>
  </si>
  <si>
    <t>COSVIC SRL</t>
  </si>
  <si>
    <t>N.   16/2020 del 20/07/2020</t>
  </si>
  <si>
    <t>UNITA' INT WINDFREE EVO R32 5,0KW</t>
  </si>
  <si>
    <t>UNITA' EST WINDFREE EVO R32 5,0KW</t>
  </si>
  <si>
    <t>NOV04059H</t>
  </si>
  <si>
    <t>THE PANEL2: 600X600 35W 4K C/AL</t>
  </si>
  <si>
    <t>AER004166</t>
  </si>
  <si>
    <t>Supporto adatt. placca Vimar bianco</t>
  </si>
  <si>
    <t>AER00110B</t>
  </si>
  <si>
    <t>Corpo presa NEW AIR bianco</t>
  </si>
  <si>
    <t>FINDER</t>
  </si>
  <si>
    <t>OROLOGIO ASTRONOMICO</t>
  </si>
  <si>
    <t>GUAINA D16 CON T CONDENSA</t>
  </si>
  <si>
    <t>TUBO RIGIDO</t>
  </si>
  <si>
    <t>PRESSIONE</t>
  </si>
  <si>
    <t>IDEA</t>
  </si>
  <si>
    <t>SUPPORTO STAGNO</t>
  </si>
  <si>
    <t>POSTO ESTERNO 930</t>
  </si>
  <si>
    <t>RELE' DIMMER</t>
  </si>
  <si>
    <t>CRONOTERMOSTATO BLISS WI-FI + BATTERIE</t>
  </si>
  <si>
    <t>PROGETTO</t>
  </si>
  <si>
    <t>LAVORO CLIMA</t>
  </si>
  <si>
    <t>ISCRIZIONE CLIMA REGIONE</t>
  </si>
  <si>
    <t>CAVO CITOFONO PIANO TERRA</t>
  </si>
  <si>
    <t>31.10.19</t>
  </si>
  <si>
    <t>04.11.19</t>
  </si>
  <si>
    <t>COLLEGATO OROLOGIO INSEGNA</t>
  </si>
  <si>
    <t>17.07.20</t>
  </si>
  <si>
    <t>CONTROLLATO UPS</t>
  </si>
  <si>
    <t>ORE TOTALI X 25,00 EURO =</t>
  </si>
  <si>
    <t>22.02.20</t>
  </si>
  <si>
    <t>COLLEGATO TERMOSTATI</t>
  </si>
  <si>
    <t>COLLEGATO PRESE ASPIRAZIONE-CITOFONO-CONTROLLO ELETTROVALVOLE</t>
  </si>
  <si>
    <t>14.08.20</t>
  </si>
  <si>
    <t>CONTROLLO TERMOSTATI E RELE' CAMERA</t>
  </si>
  <si>
    <t>20.01,20</t>
  </si>
  <si>
    <t>SISTEMATO QUADRO E LAMPADE NEON</t>
  </si>
  <si>
    <t>MATERIALE BOLLA</t>
  </si>
  <si>
    <t>N.   05 /2020__  del _13.02.2020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</si>
  <si>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____13.02.2020 ORE 08,00________</t>
    </r>
  </si>
  <si>
    <t>N.   20/2020__  del _15.09.2020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</si>
  <si>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____15.09.2020 ORE 08,00________</t>
    </r>
  </si>
  <si>
    <t>19.06.19</t>
  </si>
  <si>
    <t>PULSANTE LED VIDEOCITOFONO</t>
  </si>
  <si>
    <t>VIDEO</t>
  </si>
  <si>
    <t>PARLATO</t>
  </si>
  <si>
    <t>26.06.19</t>
  </si>
  <si>
    <t>FATTO PREVENTIVO</t>
  </si>
  <si>
    <t>27.06.19</t>
  </si>
  <si>
    <t>PORTATO PREVENTIVO</t>
  </si>
  <si>
    <t>03.07.19</t>
  </si>
  <si>
    <t>GUASTO LUCI</t>
  </si>
  <si>
    <t>24.07.19</t>
  </si>
  <si>
    <t>PROVA TELECAMERE</t>
  </si>
  <si>
    <t>25.07.19</t>
  </si>
  <si>
    <t>15.10.19</t>
  </si>
  <si>
    <t>GUASTO LUCE E ASPIRATORE</t>
  </si>
  <si>
    <t>10.01.20</t>
  </si>
  <si>
    <t>CONTROLLO ASPIRATORE NON GIUSTO</t>
  </si>
  <si>
    <t>10.02.20</t>
  </si>
  <si>
    <t>PROVATO ASPIRATORE E ORDINATO</t>
  </si>
  <si>
    <t>13.02.20</t>
  </si>
  <si>
    <t>16.02.20</t>
  </si>
  <si>
    <t>GUASTO LUCI ESTERNE</t>
  </si>
  <si>
    <t>20.05.20</t>
  </si>
  <si>
    <t>11.06.20</t>
  </si>
  <si>
    <t>TOLTO FILI</t>
  </si>
  <si>
    <t>LAVORO BAGNI:</t>
  </si>
  <si>
    <t>17.06.20</t>
  </si>
  <si>
    <t>SEGNATO TRACCE</t>
  </si>
  <si>
    <t>22.06.20</t>
  </si>
  <si>
    <t>20.07.20</t>
  </si>
  <si>
    <t>FILI E ORDINE FRUTTI</t>
  </si>
  <si>
    <t>28.07.20</t>
  </si>
  <si>
    <t>COLLEGATO</t>
  </si>
  <si>
    <t>30.07.20</t>
  </si>
  <si>
    <t>LAMPADE E SPECCHI,TENDA</t>
  </si>
  <si>
    <t>07.08.20</t>
  </si>
  <si>
    <t>ACCESSORI</t>
  </si>
  <si>
    <t>15.09.20</t>
  </si>
  <si>
    <t>LUCE SOFFITTA</t>
  </si>
  <si>
    <t>ORE</t>
  </si>
  <si>
    <t>PHI04526P</t>
  </si>
  <si>
    <t>LED Filament 60W E27 WW A60 CL ND 1CT</t>
  </si>
  <si>
    <t>VIA0438L</t>
  </si>
  <si>
    <t>PTL E27 M10X1 POR</t>
  </si>
  <si>
    <t>VOR004056</t>
  </si>
  <si>
    <t>SUPER   ASP.CEN.DA CONDOTTO S.VORT/Q</t>
  </si>
  <si>
    <t>VIA044245</t>
  </si>
  <si>
    <t>Copriforo bianco</t>
  </si>
  <si>
    <t>LLG14026Z</t>
  </si>
  <si>
    <t>BOX APPL.L900 LED 41W B.CO RAGG.</t>
  </si>
  <si>
    <t>A LEI 290 IVATO</t>
  </si>
  <si>
    <t>BEB93331</t>
  </si>
  <si>
    <t>RIVELATORE EL.DI PRESENZA 3000W 230G BI</t>
  </si>
  <si>
    <t>VIW19203B</t>
  </si>
  <si>
    <t>PRESA 2P+T 16A P17/11 BIANCO ARKE'</t>
  </si>
  <si>
    <t>VIW19210B</t>
  </si>
  <si>
    <t>PRESA 2P+T 16A UNIVERSALE BIANCO ARKE'</t>
  </si>
  <si>
    <t>VIW19052B</t>
  </si>
  <si>
    <t>PULSANTE 1P NO 10A TIRANTE BIANCO ARKE'</t>
  </si>
  <si>
    <t>VIW19001B</t>
  </si>
  <si>
    <t>INTERRUTTORE 1P 16A BIANCO ARKE'</t>
  </si>
  <si>
    <t>VIW19021B</t>
  </si>
  <si>
    <t>TASTO 1MOD. BI ARKE'</t>
  </si>
  <si>
    <t>VIW19613</t>
  </si>
  <si>
    <t>SUPPORTO 3M + VITI ARKE'</t>
  </si>
  <si>
    <t>VIW19614</t>
  </si>
  <si>
    <t>SUPPORTO 4M + VITI ARKE'</t>
  </si>
  <si>
    <t>VIW19617</t>
  </si>
  <si>
    <t>SUPPORTO 7M + VITI ARKE'</t>
  </si>
  <si>
    <t>VIW19026B</t>
  </si>
  <si>
    <t>VIWV70101</t>
  </si>
  <si>
    <t>COPERCHIO P/SCATOLA DERIV.V70001</t>
  </si>
  <si>
    <t>VIW19683.27</t>
  </si>
  <si>
    <t>PLACCA ROUND 3MOD.ORO ARKE'</t>
  </si>
  <si>
    <t>VIW19684.27</t>
  </si>
  <si>
    <t>PLACCA ROUND 4M ORO</t>
  </si>
  <si>
    <t>VIW19687.27</t>
  </si>
  <si>
    <t>PLACCA ROUND 7MOD. ORO</t>
  </si>
  <si>
    <t>GIA' IN CONTO</t>
  </si>
  <si>
    <t>LED CITOFONO</t>
  </si>
  <si>
    <t>PUNTE DIAMANTE</t>
  </si>
  <si>
    <t>FILO 1,5 MM- FILO 2,5MM- VARIO -MORSETTI</t>
  </si>
  <si>
    <t>MONTATO ASPIRATORE E GUASTO CANCELLO</t>
  </si>
  <si>
    <t>RELE' 12 V CA</t>
  </si>
  <si>
    <t>CREPUSCOLARE</t>
  </si>
  <si>
    <t>TASTO 1MOD.C/DIFFUSORE BI ARKE' + SPIA</t>
  </si>
  <si>
    <t>COPRIFORO ARKE'</t>
  </si>
  <si>
    <t>TRACCE E SCATOLE + COLLEGATO SENSORE</t>
  </si>
  <si>
    <t>X 24,00 =</t>
  </si>
  <si>
    <t>KIT QUADRA CON MONITOR 7" CON VISIERA ANTIPIOGGIA</t>
  </si>
  <si>
    <t>N. 1 ALIMENTATORE VIP</t>
  </si>
  <si>
    <t>N.1 DERIVATORE DI PIANO</t>
  </si>
  <si>
    <t>N. 1 TELECAMERA DP5MP COMPLETA DI BOX</t>
  </si>
  <si>
    <t>N. 1 ALIMENTATORE 12V</t>
  </si>
  <si>
    <t>NVR 8 CANALI POE</t>
  </si>
  <si>
    <t>CAVO CAT 6 AL POSTO ESTERNO</t>
  </si>
  <si>
    <t>INSTALLAZIONE</t>
  </si>
  <si>
    <t>PREVENTIVO IMPIANTO VIDEOCITOFONO E VIDEOREGISTRATORE</t>
  </si>
  <si>
    <t xml:space="preserve">PREVENTIVO IMPIANTO VIDEOCITOFONO </t>
  </si>
  <si>
    <t>KIT QUADRA CON MONITOR VIVAVOCE WIFI</t>
  </si>
  <si>
    <t xml:space="preserve">KIT QUADRA CON MONITOR VIVAVOCE </t>
  </si>
  <si>
    <t>KIT QUADRA CON MONITOR 7 POLLICI</t>
  </si>
  <si>
    <t>KIT QUADRA CON MONITOR CORNETTA</t>
  </si>
  <si>
    <t>RELE ATTUATORE</t>
  </si>
  <si>
    <t>LUCI SPECCHIO</t>
  </si>
  <si>
    <t>2.11.20</t>
  </si>
  <si>
    <t>+ IVA</t>
  </si>
  <si>
    <t>FINA ALESSANDRA</t>
  </si>
  <si>
    <t>LAVORO VIDEO 2019</t>
  </si>
  <si>
    <t>CANALE CHIUSO BASE PIANA C/COP. 80X60 RI</t>
  </si>
  <si>
    <t>SEPARATORE P/CANALE TA H60</t>
  </si>
  <si>
    <t>NOTTOLINO DI FISSAGGIO</t>
  </si>
  <si>
    <t>DERIVAZIONE P/CANALE 80X60 Bl</t>
  </si>
  <si>
    <t>TRAVERSA FERMACAVO L 80</t>
  </si>
  <si>
    <t>PRESA SICUR 2X16A+T</t>
  </si>
  <si>
    <t>CANALE CHIUSO BASE PIANA C/COP. 60X40 BI</t>
  </si>
  <si>
    <t>SEPARATORE P/CANALE TA H40</t>
  </si>
  <si>
    <t>RELE' PASSO-PASSO 2 CONTATTI  12V</t>
  </si>
  <si>
    <t>PRESA CCS CAT.5E RJ45 N/SC EASY CRIMP Bl</t>
  </si>
  <si>
    <t>ADATTATORE P/PRESA VIMAR PLANA</t>
  </si>
  <si>
    <t>PRESAMULT.TAV.UNIV.5USC. AV</t>
  </si>
  <si>
    <t>CONTENITORE PAR. 4MOD. P40 PLANA</t>
  </si>
  <si>
    <t>UNITA' INT HJ PARETE R410 18000BTU</t>
  </si>
  <si>
    <t>UNITA' EST HJ MONO R410 18000BTU</t>
  </si>
  <si>
    <t>THE PANEL 2: 1200X300 39W 4000K C/ALIM.</t>
  </si>
  <si>
    <t>PANEL BOX PLAF 1200X300 BIANCO</t>
  </si>
  <si>
    <t>CAVO 3X1,5 MM</t>
  </si>
  <si>
    <t>SUPPORTO 6P</t>
  </si>
  <si>
    <t>CAVO TELEFONICO 3 COPPIE</t>
  </si>
  <si>
    <t>SCATOLE 8P</t>
  </si>
  <si>
    <t>COPRIFORO PLANA</t>
  </si>
  <si>
    <t>CANALA 10X10</t>
  </si>
  <si>
    <t>TAPPO 60X40</t>
  </si>
  <si>
    <t>CAVO CAT5</t>
  </si>
  <si>
    <t>PRESA CONNETTORE RJ11</t>
  </si>
  <si>
    <t>SUPPORTI 3P</t>
  </si>
  <si>
    <t>PLACCA TECNOP. 3MOD. BIANCO</t>
  </si>
  <si>
    <t>PATCH CORD RJ45-RJ45 CAT.5E UTP</t>
  </si>
  <si>
    <t>CASAROTTO GROUP SRL</t>
  </si>
  <si>
    <t>VIA A. ROSSI 14/22</t>
  </si>
  <si>
    <t>TORRI DI ARCUGNANO VI</t>
  </si>
  <si>
    <t>N.   13 /2020__  del _16.06.2020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</si>
  <si>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____16.06.20 ORE 08,00________</t>
    </r>
  </si>
  <si>
    <t>STAFFE INDUSTRIALI CP + ISOLATORI+TASSELLI</t>
  </si>
  <si>
    <t>TUBO 1/2</t>
  </si>
  <si>
    <t>GR</t>
  </si>
  <si>
    <t>GAS</t>
  </si>
  <si>
    <t>INTERR C10</t>
  </si>
  <si>
    <t>CANALA 60X50</t>
  </si>
  <si>
    <t>TAPPO</t>
  </si>
  <si>
    <t>CURVE</t>
  </si>
  <si>
    <t>FROPRIMO4.6.1</t>
  </si>
  <si>
    <t>INVERTER PRIMO 4,6W MONOF.</t>
  </si>
  <si>
    <t>VIVALDO GRAZIANO</t>
  </si>
  <si>
    <t>NUMERO SERIALE 31309758</t>
  </si>
  <si>
    <t>VIA MONTE DELLE ROSE 7</t>
  </si>
  <si>
    <t>N.   21 /2020__  del _28.09.2020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</si>
  <si>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____28.09.20 ORE 10,00________</t>
    </r>
  </si>
  <si>
    <t>VIA CAMISANA N. 23</t>
  </si>
  <si>
    <t>36040 TORRI DI Q.LO (VI)</t>
  </si>
  <si>
    <t>N.   18/2020__  del _20.08.2020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</si>
  <si>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____20.08.2020 ORE 08,00________</t>
    </r>
  </si>
  <si>
    <t>PHI049750</t>
  </si>
  <si>
    <t>CorePro LEDspot 6.5-65W GU10 830 36D ND</t>
  </si>
  <si>
    <t>OSR04214U</t>
  </si>
  <si>
    <t>DL SLIM DN210 18W/3000K WT IP20    LEDV</t>
  </si>
  <si>
    <t>NOV03794X</t>
  </si>
  <si>
    <t>LUCKY EVO B: COPPIA TESTATE CHIUSURA</t>
  </si>
  <si>
    <t>NOV03409Z</t>
  </si>
  <si>
    <t>LUCKY LED: ALIMENTAZIONE L1200 3P. BIA</t>
  </si>
  <si>
    <t>NOV05059K</t>
  </si>
  <si>
    <t>LUCKY EVO B:HF D/I 56W L1406 4KBI</t>
  </si>
  <si>
    <t>NOV03910K</t>
  </si>
  <si>
    <t>LUCKY EVO B: KIT GIUNZIONE MODULI</t>
  </si>
  <si>
    <t>NOV03969W</t>
  </si>
  <si>
    <t>LUCKY EVO B:HF D/I 70W L1687 4KBI</t>
  </si>
  <si>
    <t>NOV04974W</t>
  </si>
  <si>
    <t>LUCKY EVO B/C: SCHERMO TRASP. L=6050</t>
  </si>
  <si>
    <t>VIW14614</t>
  </si>
  <si>
    <t>SUPPORTO 4 MOD.C/VITI P/SCAT. 4MOD.</t>
  </si>
  <si>
    <t>VIW14654.01</t>
  </si>
  <si>
    <t>EAM2001018</t>
  </si>
  <si>
    <t>PRESA CCS CAT.5E RJ45 N/SC EASY CRIMP BI</t>
  </si>
  <si>
    <t>EAM2004035</t>
  </si>
  <si>
    <t>BOCTAN120.60W</t>
  </si>
  <si>
    <t xml:space="preserve">CANALE CHIUSO BASE PIANA C/COP.120X60 BI </t>
  </si>
  <si>
    <t xml:space="preserve">BOCSEPN60 </t>
  </si>
  <si>
    <t xml:space="preserve">SEPARATORE P/CANALE TA H60 </t>
  </si>
  <si>
    <t xml:space="preserve">GPI31C2C100G </t>
  </si>
  <si>
    <t>CANALE 100X75X2000 SMALT.</t>
  </si>
  <si>
    <t>GPI31AUC100G</t>
  </si>
  <si>
    <t>CURVA VERTICALE 90G 100X 75 SMALT.C/COP</t>
  </si>
  <si>
    <t>GPI31X9CG71G</t>
  </si>
  <si>
    <t>PIASTRA GIUNZIONE H75 SMAL.C/BULL.</t>
  </si>
  <si>
    <t>GPI349112</t>
  </si>
  <si>
    <t>MENSOLA G4 L100 SMALT.</t>
  </si>
  <si>
    <t>GPI349113</t>
  </si>
  <si>
    <t>MENSOLA G4 L150 SMALT.</t>
  </si>
  <si>
    <t>GPI31AWC100Z</t>
  </si>
  <si>
    <t>DERIVAZIONE DISC. "T"100X 75 ZINC. C/COP</t>
  </si>
  <si>
    <t>GPI31ADC100Z</t>
  </si>
  <si>
    <t>DERIVAZIONE SALITA"T"100X 75 ZINC. C/COP</t>
  </si>
  <si>
    <t>GPI31X99Q95G</t>
  </si>
  <si>
    <t>VERNICE P/RITOCCHI BARATTOLO KG 0,500</t>
  </si>
  <si>
    <t>4BX4BV14H21</t>
  </si>
  <si>
    <t>SIDE P/VIMAR PLANA BI</t>
  </si>
  <si>
    <t>VIW14653.01</t>
  </si>
  <si>
    <t>VIW14613</t>
  </si>
  <si>
    <t>SUPPORTO 3 MOD.C/VITI P/SCAT. 3MOD.</t>
  </si>
  <si>
    <t>GPI31L29100G</t>
  </si>
  <si>
    <t>COPERCHIO 100X2000 P/CANALE SMALT.</t>
  </si>
  <si>
    <t>CVVFG16R3G4B</t>
  </si>
  <si>
    <t>CAVO BUT.ANTIF.FG16OR16-0,6/1KV 3 G 4</t>
  </si>
  <si>
    <t>BCAB7304CA24BLUB</t>
  </si>
  <si>
    <t>CAVO CAT.6 UTP BLU P/EST. 4X2XAWG23</t>
  </si>
  <si>
    <t>CVVFG16R3G2.5</t>
  </si>
  <si>
    <t>CAVO BUT.ANTIF.FG16OR16-0,6/1KV 3 G 2,5</t>
  </si>
  <si>
    <t>GPI31X99J99Z</t>
  </si>
  <si>
    <t>PIASTRINA P/FISSAGGIO CAVI ZINC.</t>
  </si>
  <si>
    <t>PHCVS08RJ45.5QIP2</t>
  </si>
  <si>
    <t>CONNETTORE RJ45 IP20 8P CAT.5E</t>
  </si>
  <si>
    <t>ETNPKN4-10/1N/C/00</t>
  </si>
  <si>
    <t>INTERRUTTORE DIFF.MAGN.1P+N 10A 0,03 "C"</t>
  </si>
  <si>
    <t>MENSA</t>
  </si>
  <si>
    <t>TUBO VERDE D25</t>
  </si>
  <si>
    <t>TUBO NERO D25</t>
  </si>
  <si>
    <t>CAVO CAT 5</t>
  </si>
  <si>
    <t>SPINE CAT 5</t>
  </si>
  <si>
    <t>MORSETTI - VARIO - TASSELLI</t>
  </si>
  <si>
    <t>ABANO</t>
  </si>
  <si>
    <t>31.07.20</t>
  </si>
  <si>
    <t>COLLEGATO TV</t>
  </si>
  <si>
    <t>N. 1 CENTRALINO 20DB</t>
  </si>
  <si>
    <t>N. 1 RIPARTITORE 6PRESE</t>
  </si>
  <si>
    <t>SPINE F</t>
  </si>
  <si>
    <t>68,5 ORE</t>
  </si>
  <si>
    <t>LAVORO ORE 68,5 X EURO 23,00 =</t>
  </si>
  <si>
    <t>TOTALE GENERALE SENZA IVA</t>
  </si>
  <si>
    <t>GW44854</t>
  </si>
  <si>
    <t>GWS008871</t>
  </si>
  <si>
    <t>PANNELLO FRONTALE SFIN.24M.CEP 300X380</t>
  </si>
  <si>
    <t>n</t>
  </si>
  <si>
    <t>vs ddt del 21.09.2020</t>
  </si>
  <si>
    <t>N.   29/2020 del 30/11/2020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</si>
  <si>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____30/11/2020 ORE 09,00________</t>
    </r>
  </si>
  <si>
    <t>COE</t>
  </si>
  <si>
    <t>COM002243</t>
  </si>
  <si>
    <t>ATTUATORE COMANDI PER SIMPLEBUS 1 E 2</t>
  </si>
  <si>
    <t>vs ddt del 27.10.20</t>
  </si>
  <si>
    <t>VIWV53324</t>
  </si>
  <si>
    <t>SCATOLA INC. CENTR. ESTETICO 24MOD. AZZ.</t>
  </si>
  <si>
    <t>VIWV53124B</t>
  </si>
  <si>
    <t>CENTRALINO ESTETICO INCASSO 24M. BI</t>
  </si>
  <si>
    <t>GEWFK15/25RNE</t>
  </si>
  <si>
    <t>TUBO FLEX IMQ D25 NERO</t>
  </si>
  <si>
    <t>ICOCAV63DPNE</t>
  </si>
  <si>
    <t>CAVIDOTTO FLEX DOPPIA PAR.INT.LISCIO D63</t>
  </si>
  <si>
    <t>SAT3110251</t>
  </si>
  <si>
    <t>MORSETTO TERMINALE SEMPLICE 8-10</t>
  </si>
  <si>
    <t>SAT3010002</t>
  </si>
  <si>
    <t>DISPERSORE A CROCE SP.5 MT1,5</t>
  </si>
  <si>
    <t>Supporto 3M + viti</t>
  </si>
  <si>
    <t>Interruttore 1P 16AX grigio</t>
  </si>
  <si>
    <t>Deviatore 1P 16AX grigio</t>
  </si>
  <si>
    <t>19008.0</t>
  </si>
  <si>
    <t>Meccanismo pulsante 1P NO 10A</t>
  </si>
  <si>
    <t>Copriforo grigio</t>
  </si>
  <si>
    <t>19021.L</t>
  </si>
  <si>
    <t>Tasto 1M simbolo luce grigio</t>
  </si>
  <si>
    <t>Presa 2P+T 16A P17/11 grigio</t>
  </si>
  <si>
    <t>Presa 2P+T 16A universale grigio</t>
  </si>
  <si>
    <t>19001.0</t>
  </si>
  <si>
    <t>Meccanismo interruttore 1P 16AX</t>
  </si>
  <si>
    <t>Tasto 1M con diffusore grigio</t>
  </si>
  <si>
    <t>Supporto 4M + viti</t>
  </si>
  <si>
    <t>Supporto 7M + viti</t>
  </si>
  <si>
    <t>Presa 2P+T 10A P11 grigio</t>
  </si>
  <si>
    <t>Invertitore 1P 16AX grigio</t>
  </si>
  <si>
    <t>Suoneria 230V 50-60Hz grigio</t>
  </si>
  <si>
    <t>Pulsante 1P NO 10A tirante grigio</t>
  </si>
  <si>
    <t>Pulsante targhetta 1P NO 10A grigio</t>
  </si>
  <si>
    <t>00936.250.W</t>
  </si>
  <si>
    <t>Unit  segnal. LED 250V 0,35W bianco</t>
  </si>
  <si>
    <t>Interruttore 2P 16AX grigio</t>
  </si>
  <si>
    <t>COPERCHIO ROT GRIFFE D85</t>
  </si>
  <si>
    <t>GW96114</t>
  </si>
  <si>
    <t>INTERRUTTORE SEZIONATORE 2P 32A AC23B</t>
  </si>
  <si>
    <t>GWD4817</t>
  </si>
  <si>
    <t>INT.DIFF.PURO 2P.25A IST.A/0,03 2M NA-T</t>
  </si>
  <si>
    <t>GWD4617</t>
  </si>
  <si>
    <t>INT.DIFF.PURO 2P.25A IST.AC/0,03 2M NA-T</t>
  </si>
  <si>
    <t>19300.01</t>
  </si>
  <si>
    <t>Presa TV-RD-SAT diretta grigio</t>
  </si>
  <si>
    <t>19683.86</t>
  </si>
  <si>
    <t>Placca Round 3M blu</t>
  </si>
  <si>
    <t>19684.86</t>
  </si>
  <si>
    <t>Placca Round 4M blu</t>
  </si>
  <si>
    <t>19683.87</t>
  </si>
  <si>
    <t>Placca Round 3M verde</t>
  </si>
  <si>
    <t>19684.22</t>
  </si>
  <si>
    <t>Placca Round 4M ardesia</t>
  </si>
  <si>
    <t>19683.22</t>
  </si>
  <si>
    <t>Placca Round 3M ardesia</t>
  </si>
  <si>
    <t>19687.22</t>
  </si>
  <si>
    <t>Placca Round 7M ardesia</t>
  </si>
  <si>
    <t>FLOOD30830WG2</t>
  </si>
  <si>
    <t>FLOOD LED 30W/3000K WT 100DEG IP65 LEDV</t>
  </si>
  <si>
    <t>GW40030</t>
  </si>
  <si>
    <t>CENTRALINO EST.IP 417 24M</t>
  </si>
  <si>
    <t>CMC</t>
  </si>
  <si>
    <t>COPPIA FOTOCELLULE DA INCASSO 20mt</t>
  </si>
  <si>
    <t>102603.99</t>
  </si>
  <si>
    <t>NEWS OROLOGIO ASTRONOMICO 1281</t>
  </si>
  <si>
    <t>BEG</t>
  </si>
  <si>
    <t>DRIVER ISOLATO 24V IP67 60W</t>
  </si>
  <si>
    <t>001KLED</t>
  </si>
  <si>
    <t>LAMPEGGIATORE LED 120/230 V AC</t>
  </si>
  <si>
    <t>LAVORO APPARTAMENTO</t>
  </si>
  <si>
    <t>29.05.20</t>
  </si>
  <si>
    <t>03.06.20</t>
  </si>
  <si>
    <t>TRACCE</t>
  </si>
  <si>
    <t>10.06.20</t>
  </si>
  <si>
    <t>FILI PRIMO PIANO</t>
  </si>
  <si>
    <t>26.06.20</t>
  </si>
  <si>
    <t>FRUTTI E LAMPADE</t>
  </si>
  <si>
    <t>LISTA FRUTTI E MATERIALI</t>
  </si>
  <si>
    <t>CANCELLO</t>
  </si>
  <si>
    <t>29.06.20</t>
  </si>
  <si>
    <t>TUBI PILASTRI</t>
  </si>
  <si>
    <t>06.07.20</t>
  </si>
  <si>
    <t>FILI E COLLEGATO PIANO TERRA</t>
  </si>
  <si>
    <t>07.07.20</t>
  </si>
  <si>
    <t>TRACCE PIANO TERRA E FRUTTI</t>
  </si>
  <si>
    <t>14.07.20</t>
  </si>
  <si>
    <t>FRUTTI,LAMPADE,QUADRO</t>
  </si>
  <si>
    <t>TUBO FLEX IMQ D20 NERO</t>
  </si>
  <si>
    <t>GEWFK15/20RNE</t>
  </si>
  <si>
    <t>SCATOLE INCASSO 3 P - 4 P</t>
  </si>
  <si>
    <t>SCATOLA INCASSO 7P</t>
  </si>
  <si>
    <t>SCATOLE FOTOCELLULE</t>
  </si>
  <si>
    <t>12.08.20</t>
  </si>
  <si>
    <t>PORTATO PLACCHE E VIDEO</t>
  </si>
  <si>
    <t>01.09.20</t>
  </si>
  <si>
    <t>CONTROLLO TV E GIARDINO</t>
  </si>
  <si>
    <t>02.09.20</t>
  </si>
  <si>
    <t>CONTROLLO TUBI</t>
  </si>
  <si>
    <t>28.09.20</t>
  </si>
  <si>
    <t>TERMOSTATO E GARAGE</t>
  </si>
  <si>
    <t>02.10.20</t>
  </si>
  <si>
    <t>CAVI ESTERNI-VIDEO-GARAGE</t>
  </si>
  <si>
    <t>06.10.20</t>
  </si>
  <si>
    <t>GARAGE-PORTICO-WIFI</t>
  </si>
  <si>
    <t>08.10.20</t>
  </si>
  <si>
    <t>FARI PORTICO</t>
  </si>
  <si>
    <t>16.10.20</t>
  </si>
  <si>
    <t>COLLEGATO CUCINA-CITOFONO-TERRA-PROVE</t>
  </si>
  <si>
    <t>1 ORA STAMPATO PROVE</t>
  </si>
  <si>
    <t>17.10.20</t>
  </si>
  <si>
    <t>03.11.20</t>
  </si>
  <si>
    <t>23.11.20</t>
  </si>
  <si>
    <t>LED CANCELLO</t>
  </si>
  <si>
    <t>24.11.20</t>
  </si>
  <si>
    <t>CLIMA-PRESA LAVATRICE-OROLOGIO</t>
  </si>
  <si>
    <t>N.   19 /2020__  del _01.09.2020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</si>
  <si>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____01.09.20 ORE 08,00________</t>
    </r>
  </si>
  <si>
    <t>KIT MOTORE ROGER 600KG</t>
  </si>
  <si>
    <t>CREMAGLIERA</t>
  </si>
  <si>
    <t>TASTIERA + RICEVENTE FILIARE ROGER</t>
  </si>
  <si>
    <t>COSTE 1,60 MT</t>
  </si>
  <si>
    <t>CAVO 4X0,5</t>
  </si>
  <si>
    <t>CAVO ANTENNA</t>
  </si>
  <si>
    <t>RELE' 12V CC + BASE</t>
  </si>
  <si>
    <t>VITI-RESINA</t>
  </si>
  <si>
    <t>LAVORO:</t>
  </si>
  <si>
    <t>GARAGE</t>
  </si>
  <si>
    <t>SND</t>
  </si>
  <si>
    <t>INTERR. MAGNET. C25</t>
  </si>
  <si>
    <t>INTERR.MAGNT.C6</t>
  </si>
  <si>
    <t>INTERR.MAGNET.C16</t>
  </si>
  <si>
    <t>SCATOLA 4P STAGNA</t>
  </si>
  <si>
    <t>INTERRUTTORI</t>
  </si>
  <si>
    <t>CITOFONO</t>
  </si>
  <si>
    <t>COMELIT</t>
  </si>
  <si>
    <t>CAVO 4 COPPIE</t>
  </si>
  <si>
    <t>CUCINA</t>
  </si>
  <si>
    <t>PILASTRI</t>
  </si>
  <si>
    <t>STRIP LED IP65: 14,4W/M-24V-3K</t>
  </si>
  <si>
    <t>BINARIO LED</t>
  </si>
  <si>
    <t xml:space="preserve">CAVO FG16 3X1,5 </t>
  </si>
  <si>
    <t>SCATOLA 10X10  - N. 2 PG - 1 SCATOLA GEL</t>
  </si>
  <si>
    <t xml:space="preserve">LED 14W IP20 </t>
  </si>
  <si>
    <t>BINARIO PER LED</t>
  </si>
  <si>
    <t xml:space="preserve">TRASFORMATORE 75W </t>
  </si>
  <si>
    <t>CAVO 2 FILI + SPINA</t>
  </si>
  <si>
    <t>CAVO 3 X 1,5 NPI</t>
  </si>
  <si>
    <t>SPINA E PRESA SCHUKO VOLANTI</t>
  </si>
  <si>
    <t>SPINE 16A</t>
  </si>
  <si>
    <t>CRONOTERMOSTATO 1910</t>
  </si>
  <si>
    <t>SCATOLA STAGNA 8P</t>
  </si>
  <si>
    <t xml:space="preserve">COPRIFORO  </t>
  </si>
  <si>
    <t>RELE' SILENZIOSI</t>
  </si>
  <si>
    <t>LAMPADINE LED</t>
  </si>
  <si>
    <t>BEGHELLI</t>
  </si>
  <si>
    <t>EMERGENZA 8W</t>
  </si>
  <si>
    <t>DIVISORE 4PRESE 12DB</t>
  </si>
  <si>
    <t>CAVO ALLARME 6+2 FILI</t>
  </si>
  <si>
    <t>QUADRO</t>
  </si>
  <si>
    <t>INTERR.MAGN.DIFF. C16 0,03</t>
  </si>
  <si>
    <t>INTERR.MAGNET. C6</t>
  </si>
  <si>
    <t>INTERR.MAGNET. C10</t>
  </si>
  <si>
    <t>INTERR.MAGNET. C16</t>
  </si>
  <si>
    <t>LAVATRICE</t>
  </si>
  <si>
    <t>SCATOLA 8P IP20</t>
  </si>
  <si>
    <t>CURVA + TUBO SCATOLA</t>
  </si>
  <si>
    <t>TUBO GUAINA + GUAINA 16</t>
  </si>
  <si>
    <t>TAPPI CANALA CLIMA</t>
  </si>
  <si>
    <t>GUAINA 10 + SCHIUMA</t>
  </si>
  <si>
    <t>KIT QUADRA E MINI HF WIFI SBC</t>
  </si>
  <si>
    <t>VISIERA ANTIPIOGGIA PER PULSANTIERA QUADRA</t>
  </si>
  <si>
    <t>CAVO NEOPREME 2X1</t>
  </si>
  <si>
    <t>CAVO 16 MM2</t>
  </si>
  <si>
    <t>CAVO 3X2,5 FG16</t>
  </si>
  <si>
    <t>PHILIPS</t>
  </si>
  <si>
    <t>LAMPADE NEON LED 50W</t>
  </si>
  <si>
    <t>OSRAM</t>
  </si>
  <si>
    <t>TEBEN</t>
  </si>
  <si>
    <t>SENSORE PRESENZA</t>
  </si>
  <si>
    <t>TUBO RIGIDO D16-20-25</t>
  </si>
  <si>
    <t xml:space="preserve">SCATOLA 10X10   </t>
  </si>
  <si>
    <t>SCATOLA 15X13</t>
  </si>
  <si>
    <t>GIUNTI 16-25</t>
  </si>
  <si>
    <t>CURVE D16</t>
  </si>
  <si>
    <t>LAMPADA LED 100W</t>
  </si>
  <si>
    <t>SCATOLA 3P -4P</t>
  </si>
  <si>
    <t>MORSETTI -VITI -VARIO-CLIPS</t>
  </si>
  <si>
    <t>GUAINA D20 + 3 RACCORDI</t>
  </si>
  <si>
    <t>CAVO 3X2,5 NPI</t>
  </si>
  <si>
    <t>MATERIALE CANCELLO</t>
  </si>
  <si>
    <t>totale materiale</t>
  </si>
  <si>
    <t>n.</t>
  </si>
  <si>
    <t>KIT MONOFAMILIARE QUADRA E MINI A COLORI,..</t>
  </si>
  <si>
    <t>MONITOR MINI CON CORNETTA. COLORE WHITE. ..</t>
  </si>
  <si>
    <t>KIT PULSANTI AGGIUNTI PER MONITOR MINI CO..</t>
  </si>
  <si>
    <t>SCAMBIO DIGITALE PER IMPIANTI CON 2 INGRE..</t>
  </si>
  <si>
    <t>8461M</t>
  </si>
  <si>
    <t>6701W</t>
  </si>
  <si>
    <t>6733W</t>
  </si>
  <si>
    <t>BELLUCCO FABRIZIO</t>
  </si>
  <si>
    <t>STRADA DEL TORMENO 101</t>
  </si>
  <si>
    <t>TOT</t>
  </si>
  <si>
    <t>COSTO UN</t>
  </si>
  <si>
    <t>CAVO FG16 3X1,5MM2</t>
  </si>
  <si>
    <t>TRASFORMATORE 12V</t>
  </si>
  <si>
    <t>TICINO</t>
  </si>
  <si>
    <t>CAVO 2 X 0,5 BLU</t>
  </si>
  <si>
    <t>VARIO - VITI - FILO - TUBO RIGIDO -GUAINA -MORSETTI</t>
  </si>
  <si>
    <t>DEH</t>
  </si>
  <si>
    <t>DEHNguard DG TT 2P 20 340 SCARICATORI</t>
  </si>
  <si>
    <t>05.9.20</t>
  </si>
  <si>
    <t>PASSAGGIO CAVO LUCI</t>
  </si>
  <si>
    <t>12.10.20</t>
  </si>
  <si>
    <t>POSTI ESTERNI</t>
  </si>
  <si>
    <t>14.10.20</t>
  </si>
  <si>
    <t>15.10.20</t>
  </si>
  <si>
    <t>COLLEGATO IMPIANTO</t>
  </si>
  <si>
    <t>PROGRAMMATO</t>
  </si>
  <si>
    <t>N.   25/2020__  del _27.10.20</t>
  </si>
  <si>
    <t>+IVA</t>
  </si>
  <si>
    <r>
      <t>data e ora del ritiro</t>
    </r>
    <r>
      <rPr>
        <sz val="10"/>
        <color theme="1"/>
        <rFont val="Calibri"/>
        <family val="2"/>
        <scheme val="minor"/>
      </rPr>
      <t xml:space="preserve"> ____27.10.20 ORE 10,00________</t>
    </r>
  </si>
  <si>
    <t>GWS05930Y</t>
  </si>
  <si>
    <t>Q-DIN 5M.2 FLANGE PR.16A IP65</t>
  </si>
  <si>
    <t>GWS06972N</t>
  </si>
  <si>
    <t>CALOTTA STAGNA PORT. RIGIDA 2 POSTI IP65</t>
  </si>
  <si>
    <t>GWS06986W</t>
  </si>
  <si>
    <t>PR.INC.10GR HP IP67 2P+T 16A 230V 6H</t>
  </si>
  <si>
    <t>GWS077063</t>
  </si>
  <si>
    <t>EDU018930</t>
  </si>
  <si>
    <t>S201L NA C25 INTERRUT.AUTOMATICO 4,5KA 1P+N</t>
  </si>
  <si>
    <t>MGN01938R</t>
  </si>
  <si>
    <t>SP.MOB.IP67 2PT 16A 220V CR</t>
  </si>
  <si>
    <t>GWS0414Q</t>
  </si>
  <si>
    <t>CCC7197F</t>
  </si>
  <si>
    <t>CAVO NEOPRENE H07RN-F 3G1 Bobina</t>
  </si>
  <si>
    <t>COM01930C</t>
  </si>
  <si>
    <t>NVR 8CH, 5MP,POE, HDD 1TB</t>
  </si>
  <si>
    <t>COM01938E</t>
  </si>
  <si>
    <t>BOX METALLICO TELEC. FIX SERIE SMART, IP66</t>
  </si>
  <si>
    <t>COM01922N</t>
  </si>
  <si>
    <t>TELEC. IP MINIDOME 5MP, 3.6MM, IR 20M</t>
  </si>
  <si>
    <t>VEM02317S</t>
  </si>
  <si>
    <t>VIA CASETTE - FIMON</t>
  </si>
  <si>
    <r>
      <t>data e ora del ritiro</t>
    </r>
    <r>
      <rPr>
        <sz val="10"/>
        <color theme="1"/>
        <rFont val="Calibri"/>
        <family val="2"/>
        <scheme val="minor"/>
      </rPr>
      <t xml:space="preserve"> ____04.11.20 ORE 08,00________</t>
    </r>
  </si>
  <si>
    <t>N.   27/2020__  del _04.11.2020</t>
  </si>
  <si>
    <t>08.06.20</t>
  </si>
  <si>
    <t>CAVO PISCINA - QUADRO</t>
  </si>
  <si>
    <t>15.06.20</t>
  </si>
  <si>
    <t>QUADRO PISCINA CANCELLO</t>
  </si>
  <si>
    <t>19.07.20</t>
  </si>
  <si>
    <t>QUADRO PISCINA-I PIANO CANCELLO</t>
  </si>
  <si>
    <t xml:space="preserve">FUSIBILI 5A </t>
  </si>
  <si>
    <t>INTERR.DIFF.PURO 25A AC 0,03</t>
  </si>
  <si>
    <t>CAVO FG16 3X1,5 MM2</t>
  </si>
  <si>
    <t>COLLEGATO LINEA ADSL</t>
  </si>
  <si>
    <t>FILTRO ADSL</t>
  </si>
  <si>
    <t>29.07.20</t>
  </si>
  <si>
    <t>TELECAMERE</t>
  </si>
  <si>
    <t>11.08.20</t>
  </si>
  <si>
    <t>QUADRO-MOTORE CANCELLO-MODEM</t>
  </si>
  <si>
    <t>MONTATO MOTORE CON CUSCINETTI NUOVI</t>
  </si>
  <si>
    <t>26.08.20</t>
  </si>
  <si>
    <t>INGRASSATO CANCELLO</t>
  </si>
  <si>
    <t>14.09.20</t>
  </si>
  <si>
    <t>SOSTITUITO BRACCI MOTORI</t>
  </si>
  <si>
    <t>28.10.20</t>
  </si>
  <si>
    <t>CONTROLLO RISCALDAMENTO</t>
  </si>
  <si>
    <t>04.11.20</t>
  </si>
  <si>
    <t>COLLEGATO TERMOSTATO-REGOLATO OROLOGIO</t>
  </si>
  <si>
    <t>BATTERIA 20-16</t>
  </si>
  <si>
    <t>TERMOSTATO KEO-A LCD 230V</t>
  </si>
  <si>
    <t>CANALA 20X17 MARRONE + BIADESIVO</t>
  </si>
  <si>
    <t>PROLUNGHE HDMI</t>
  </si>
  <si>
    <t>EXTENDER HDMI CAT 5</t>
  </si>
  <si>
    <t>EXTENDER USB CAT 5</t>
  </si>
  <si>
    <t>ORE TOTALI X 23,00 EURO =</t>
  </si>
  <si>
    <t>TOTALE IMPONIBILE</t>
  </si>
  <si>
    <t>UNIT</t>
  </si>
  <si>
    <t>MANODOPERA</t>
  </si>
  <si>
    <t>IVA</t>
  </si>
  <si>
    <t>TOTALE FATTURA</t>
  </si>
  <si>
    <t>IVA AL 10 %</t>
  </si>
  <si>
    <t>IVA AL 22 %</t>
  </si>
  <si>
    <t>N.   22/2020__  del _30.09.2020</t>
  </si>
  <si>
    <t>CAVO NPI 3X1,5</t>
  </si>
  <si>
    <t>CAVO NPI 4X1,5</t>
  </si>
  <si>
    <t>CANALETTA 20X10</t>
  </si>
  <si>
    <t>CANALETTA 12X12</t>
  </si>
  <si>
    <t>SCATOLE 8X8 DA ESTERNO</t>
  </si>
  <si>
    <t>PULSANTE INTERBLOCCANTE</t>
  </si>
  <si>
    <t>ARKE</t>
  </si>
  <si>
    <t>SUPPORTO 2P+BIPRESA+BIPOLARE</t>
  </si>
  <si>
    <t>BIPOLARI</t>
  </si>
  <si>
    <t>VIA FABIANI 8</t>
  </si>
  <si>
    <t>TAPPEZZERIA BRUSCATO SNC</t>
  </si>
  <si>
    <t>VS.CANTIERI</t>
  </si>
  <si>
    <r>
      <t>data e ora del ritiro</t>
    </r>
    <r>
      <rPr>
        <sz val="10"/>
        <color theme="1"/>
        <rFont val="Calibri"/>
        <family val="2"/>
        <scheme val="minor"/>
      </rPr>
      <t xml:space="preserve"> ____30.09.2020 ORE 08,00________</t>
    </r>
  </si>
  <si>
    <t>MANFRIN PAOLO- ZILIO LOREDANA</t>
  </si>
  <si>
    <t>STRADA DELLE CAPERSE 263</t>
  </si>
  <si>
    <t>N.   28/2020__  del _18.11.2020</t>
  </si>
  <si>
    <r>
      <t xml:space="preserve">BO.MA.LUX </t>
    </r>
    <r>
      <rPr>
        <sz val="9"/>
        <rFont val="Times New Roman"/>
        <family val="1"/>
      </rPr>
      <t>di BONATO MATTEO</t>
    </r>
  </si>
  <si>
    <r>
      <t>causale del trasporto _____</t>
    </r>
    <r>
      <rPr>
        <u/>
        <sz val="9"/>
        <rFont val="Arial"/>
        <family val="2"/>
      </rPr>
      <t>INSTALLAZIONE</t>
    </r>
    <r>
      <rPr>
        <i/>
        <sz val="9"/>
        <rFont val="Arial"/>
        <family val="2"/>
      </rPr>
      <t>__</t>
    </r>
  </si>
  <si>
    <r>
      <t>aspetto esteriore dei beni</t>
    </r>
    <r>
      <rPr>
        <sz val="9"/>
        <color theme="1"/>
        <rFont val="Calibri"/>
        <family val="2"/>
        <scheme val="minor"/>
      </rPr>
      <t xml:space="preserve"> ___</t>
    </r>
    <r>
      <rPr>
        <u/>
        <sz val="9"/>
        <rFont val="Arial"/>
        <family val="2"/>
      </rPr>
      <t>a vista</t>
    </r>
    <r>
      <rPr>
        <sz val="9"/>
        <color theme="1"/>
        <rFont val="Calibri"/>
        <family val="2"/>
        <scheme val="minor"/>
      </rPr>
      <t>_______</t>
    </r>
  </si>
  <si>
    <r>
      <t>consegna o inizio trasporto a mezzo</t>
    </r>
    <r>
      <rPr>
        <sz val="9"/>
        <color theme="1"/>
        <rFont val="Calibri"/>
        <family val="2"/>
        <scheme val="minor"/>
      </rPr>
      <t xml:space="preserve"> ___</t>
    </r>
    <r>
      <rPr>
        <u/>
        <sz val="9"/>
        <rFont val="Arial"/>
        <family val="2"/>
      </rPr>
      <t>cedente</t>
    </r>
    <r>
      <rPr>
        <sz val="9"/>
        <color theme="1"/>
        <rFont val="Calibri"/>
        <family val="2"/>
        <scheme val="minor"/>
      </rPr>
      <t>__</t>
    </r>
  </si>
  <si>
    <r>
      <t>data e ora del ritiro</t>
    </r>
    <r>
      <rPr>
        <sz val="9"/>
        <color theme="1"/>
        <rFont val="Calibri"/>
        <family val="2"/>
        <scheme val="minor"/>
      </rPr>
      <t xml:space="preserve"> ____18.11.20 ORE 08,00________</t>
    </r>
  </si>
  <si>
    <t>N.   23 /2020__  del _10.10.2020</t>
  </si>
  <si>
    <t>VIA MONTE DELLE ROSE 42</t>
  </si>
  <si>
    <t>SCAT INC RET 3 MOD</t>
  </si>
  <si>
    <t>SCAT INC RET 4 MOD</t>
  </si>
  <si>
    <t>SCAT INC RET 7 MOD</t>
  </si>
  <si>
    <t>SCAT DER INC 154X128X70</t>
  </si>
  <si>
    <t>SCAT DER INC 287X154X70</t>
  </si>
  <si>
    <t>SCAT DER INC 391X154X70</t>
  </si>
  <si>
    <t>SCAT DER INC 479X154X70</t>
  </si>
  <si>
    <t>FK 15/20 LILLA - TUBO PIEGHEVOLE MEDIO</t>
  </si>
  <si>
    <t>FK 15/25 LILLA - TUBO PIEGHEVOLE MEDIO</t>
  </si>
  <si>
    <t>FK 15/25 VERDE-TUBO PIEGHEVOLE MEDIO</t>
  </si>
  <si>
    <t>FK 15/20 NERO-TUBO PIEGHEVOLE MEDIO</t>
  </si>
  <si>
    <t>FK 15/25 NERO-TUBO PIEGHEVOLE MEDIO</t>
  </si>
  <si>
    <t>FK 15/25 MARRONE - TUBO PIEGHEVOLE MEDIO</t>
  </si>
  <si>
    <t>FK 15/32 NERO-TUBO PIEGHEVOLE MEDIO</t>
  </si>
  <si>
    <t>Scatola inc. centr. estetico 36M azzurro</t>
  </si>
  <si>
    <t>materiale vario</t>
  </si>
  <si>
    <r>
      <t>data e ora del ritiro</t>
    </r>
    <r>
      <rPr>
        <sz val="10"/>
        <color theme="1"/>
        <rFont val="Calibri"/>
        <family val="2"/>
        <scheme val="minor"/>
      </rPr>
      <t xml:space="preserve"> ____10.10.20 ORE 08,00________</t>
    </r>
  </si>
  <si>
    <t>VIA CANEGLIERA 9</t>
  </si>
  <si>
    <t>LONGARE VI</t>
  </si>
  <si>
    <t>RIEPILOGO LAVORO SIG. VIVALDO:</t>
  </si>
  <si>
    <t>LAVORO LONGARE</t>
  </si>
  <si>
    <t>10.8.20</t>
  </si>
  <si>
    <t>segnato tracce</t>
  </si>
  <si>
    <t>11.8.20</t>
  </si>
  <si>
    <t>preparato scatole</t>
  </si>
  <si>
    <t>20.8.20</t>
  </si>
  <si>
    <t>posizionato scatole</t>
  </si>
  <si>
    <t>22.9.20</t>
  </si>
  <si>
    <t>tracce scatole</t>
  </si>
  <si>
    <t>23.9.20</t>
  </si>
  <si>
    <t>28.9 20</t>
  </si>
  <si>
    <t>tubi primo piano</t>
  </si>
  <si>
    <t>5.10.20</t>
  </si>
  <si>
    <t>13.10.20</t>
  </si>
  <si>
    <t>20.10.20</t>
  </si>
  <si>
    <t>tubi piano terra</t>
  </si>
  <si>
    <t>21.10.20</t>
  </si>
  <si>
    <t>22.10.20</t>
  </si>
  <si>
    <t>sistemato scatole p.t.</t>
  </si>
  <si>
    <t>ORE X EURO 23,00 =</t>
  </si>
  <si>
    <t>reali 29 ore</t>
  </si>
  <si>
    <t xml:space="preserve">30.1.20 </t>
  </si>
  <si>
    <t>fotocellula casa</t>
  </si>
  <si>
    <t>ricambio</t>
  </si>
  <si>
    <t>11.11.20</t>
  </si>
  <si>
    <t>caldaia cancello faro</t>
  </si>
  <si>
    <t>N. 1 TELECOMANDO CAME</t>
  </si>
  <si>
    <t>N. 1 INTERRUTTORE PLANA+CAVO</t>
  </si>
  <si>
    <t>CAVO 3X1,5 + GUAINA</t>
  </si>
  <si>
    <t>N. 1 SCHEDA ROGER</t>
  </si>
  <si>
    <t>totale CASA</t>
  </si>
  <si>
    <t>fotovoltaico</t>
  </si>
  <si>
    <t>materiale:</t>
  </si>
  <si>
    <t>spine panelli TIKO</t>
  </si>
  <si>
    <t>lavoro:</t>
  </si>
  <si>
    <t>19.8.20</t>
  </si>
  <si>
    <t>prove stringhe</t>
  </si>
  <si>
    <t>25.9.20</t>
  </si>
  <si>
    <t>portato inverter</t>
  </si>
  <si>
    <t>28.9.20</t>
  </si>
  <si>
    <t>collegato</t>
  </si>
  <si>
    <t>29.9.20</t>
  </si>
  <si>
    <t>wifi collegato controllo</t>
  </si>
  <si>
    <t>9.10.20</t>
  </si>
  <si>
    <t>pannelli</t>
  </si>
  <si>
    <t>10.10.20</t>
  </si>
  <si>
    <t>carte gse</t>
  </si>
  <si>
    <t>totale FOTOVOLTAICO</t>
  </si>
  <si>
    <t>TOTALE GENERALE</t>
  </si>
  <si>
    <t>fattura n. 21 fotovoltaico</t>
  </si>
  <si>
    <t>dichiarazione</t>
  </si>
  <si>
    <t>N.   24 /2020__  del _16.10.2020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</si>
  <si>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____16.10.20 ORE 08,00________</t>
    </r>
  </si>
  <si>
    <t>DE JESUS CORREA DULCINEA</t>
  </si>
  <si>
    <t>VIALE S.AGOSTINO 53</t>
  </si>
  <si>
    <t>N.   5/2020__  del _20.02.20</t>
  </si>
  <si>
    <t>MONTI FRANCESCA</t>
  </si>
  <si>
    <t>VIALE D'ALVIANO 35</t>
  </si>
  <si>
    <t>STRADA DI BERTESINA 447</t>
  </si>
  <si>
    <t>N.   14/2020__  del _10.07.20</t>
  </si>
  <si>
    <r>
      <t>data e ora del ritiro</t>
    </r>
    <r>
      <rPr>
        <sz val="10"/>
        <color theme="1"/>
        <rFont val="Calibri"/>
        <family val="2"/>
        <scheme val="minor"/>
      </rPr>
      <t xml:space="preserve"> ____10.07.20 ORE 08,00________</t>
    </r>
  </si>
  <si>
    <r>
      <t>data e ora del ritiro</t>
    </r>
    <r>
      <rPr>
        <sz val="10"/>
        <color theme="1"/>
        <rFont val="Calibri"/>
        <family val="2"/>
        <scheme val="minor"/>
      </rPr>
      <t xml:space="preserve"> ____20.02.20 ORE 08,00________</t>
    </r>
  </si>
  <si>
    <t>N.   26/2020__  del _02.11.20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</si>
  <si>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____02.11.20 ORE 08,00________</t>
    </r>
  </si>
  <si>
    <t>TERMOSTATO DA INC.RETROILLUMINATO A BAT</t>
  </si>
  <si>
    <t>TUBO FLEX IMQ D20 LILLA</t>
  </si>
  <si>
    <t>CENTRALINO INC. IP40 54MOD. C/PORT.   BI</t>
  </si>
  <si>
    <t>SCHIUMA POLIURETANICA</t>
  </si>
  <si>
    <t>TUBO FLEX IMQ D32 NERO</t>
  </si>
  <si>
    <t>TUBO FLEX IMQ D40 NERO</t>
  </si>
  <si>
    <t>TUBO FLEX IMQ D25 VERDE</t>
  </si>
  <si>
    <t>TUBO FLEX IMQ D16 NERO</t>
  </si>
  <si>
    <t>TUBO FLEX IMQ D25 MARRONE</t>
  </si>
  <si>
    <t>SCATOLE 504</t>
  </si>
  <si>
    <t>SCATOLE INCASSO PT6</t>
  </si>
  <si>
    <t>SCATOLE INCASSO PT7</t>
  </si>
  <si>
    <t>SCATOLE INCASSO PT8</t>
  </si>
  <si>
    <t>TUBO FLEX IMQ D25 LILLA</t>
  </si>
  <si>
    <t>TUBO FLEX IMQ D32 MARRONE</t>
  </si>
  <si>
    <t>SCATOLE INCASSO PT5</t>
  </si>
  <si>
    <t>SCATOLE 503 SPIT</t>
  </si>
  <si>
    <t>CAVO TERRA 16 MM2</t>
  </si>
  <si>
    <t>INTERR C16 ABB</t>
  </si>
  <si>
    <t>MORSETTO A PETTINE</t>
  </si>
  <si>
    <t>PARABOLA</t>
  </si>
  <si>
    <t>ANTENNA III-IV-V FRACCARO</t>
  </si>
  <si>
    <t>CAVO TV GROSSO</t>
  </si>
  <si>
    <t>CAVO TV PICCOLO</t>
  </si>
  <si>
    <t>QUADRO CANTIERE</t>
  </si>
  <si>
    <t>MAPPRATICO03</t>
  </si>
  <si>
    <t>COPERCHIO P/SCATOLE 503 CONF.100PZ</t>
  </si>
  <si>
    <t>FIN260182300000</t>
  </si>
  <si>
    <t>RELE' INT. 1P 10A 230VAC</t>
  </si>
  <si>
    <t>BEG824S</t>
  </si>
  <si>
    <t>LAMPADA UP LED824S SE 100LM 120'/RM</t>
  </si>
  <si>
    <t>CVVFG16R2X10B</t>
  </si>
  <si>
    <t>CAVO BUT.ANTIF.FG16OR16-0,6/1KV 2 X 10</t>
  </si>
  <si>
    <t>CVVFS17.4GR</t>
  </si>
  <si>
    <t>CAVO ANTIFIAMMA FS17 1 X 4 GR</t>
  </si>
  <si>
    <t>CVVFS17.16GV</t>
  </si>
  <si>
    <t>CAVO ANTIFIAMMA FS17 1 G 16 GV</t>
  </si>
  <si>
    <t>GEW40047</t>
  </si>
  <si>
    <t>CENTRALINO PAR.24M C/PORTA TRASP.</t>
  </si>
  <si>
    <t>FECCH123</t>
  </si>
  <si>
    <t>TERMOSTATO INCASSO RETROILLUMINATO 230V</t>
  </si>
  <si>
    <t>16301.96</t>
  </si>
  <si>
    <t>GW42010</t>
  </si>
  <si>
    <t>QUADRO DIS.40X30X12</t>
  </si>
  <si>
    <t>INTERR 1P 10AX</t>
  </si>
  <si>
    <t>DEVIAT 1P 10AX</t>
  </si>
  <si>
    <t>14008.0</t>
  </si>
  <si>
    <t>MECC PULS 1P NO 10A</t>
  </si>
  <si>
    <t>14021.L</t>
  </si>
  <si>
    <t>TASTO 1 MOD SIMB LUCE</t>
  </si>
  <si>
    <t>PULS 1P NO 10A TIRANTE</t>
  </si>
  <si>
    <t>PRESA 2P+T 10A P11</t>
  </si>
  <si>
    <t>BPRESA 2P+T 16A P17/11</t>
  </si>
  <si>
    <t>PRESA 2P+T 16A UNIVERSAL</t>
  </si>
  <si>
    <t>INTERR 2P 16AX</t>
  </si>
  <si>
    <t>SUONERIA 12V 50-60HZ</t>
  </si>
  <si>
    <t>TASTO 1 MOD DIFFUSORE</t>
  </si>
  <si>
    <t>14943.01</t>
  </si>
  <si>
    <t>CALOTTA IP55 3M CON VITI BIANCO</t>
  </si>
  <si>
    <t>OFE</t>
  </si>
  <si>
    <t>07-272</t>
  </si>
  <si>
    <t>V71720</t>
  </si>
  <si>
    <t>Scatola inc. multifunz. 12-14M p/leggere</t>
  </si>
  <si>
    <t>102503.99</t>
  </si>
  <si>
    <t>TCI</t>
  </si>
  <si>
    <t>DC 70W 12V VST Alimentatore LED</t>
  </si>
  <si>
    <t>DEHNguard DG TT 2P 20 340</t>
  </si>
  <si>
    <t>GW94009</t>
  </si>
  <si>
    <t>INT.MAGN.DIF.C.1P+N C25 4,5KA AC/0,03 2M</t>
  </si>
  <si>
    <t>GW90027</t>
  </si>
  <si>
    <t>GW94008</t>
  </si>
  <si>
    <t>INT.MAGN.DIF.C.1P+N C20 4,5KA AC/0,03 2M</t>
  </si>
  <si>
    <t>GW94007</t>
  </si>
  <si>
    <t>INT.MAGN.DIF.C.1P+N C16 4,5KA AC/0,</t>
  </si>
  <si>
    <t>CEM</t>
  </si>
  <si>
    <t>Z16-12</t>
  </si>
  <si>
    <t>MORSETTIERA 12 VIE</t>
  </si>
  <si>
    <t>FME</t>
  </si>
  <si>
    <t>Mult. 4pr.bip/ted.s/cavo+int. BI</t>
  </si>
  <si>
    <t>00404.NC.B</t>
  </si>
  <si>
    <t>Presa mult. 4P17/11 bianco</t>
  </si>
  <si>
    <t>Z6-10D</t>
  </si>
  <si>
    <t>MORSETTIERA X GUIDA DIN</t>
  </si>
  <si>
    <t>Z16-8D</t>
  </si>
  <si>
    <t>MORSETTIERA XPGUIDA DIN</t>
  </si>
  <si>
    <t>00221.B</t>
  </si>
  <si>
    <t>PRESA 2P+T 10A P11 B</t>
  </si>
  <si>
    <t>V71634</t>
  </si>
  <si>
    <t>Coperchio filo muro 4M</t>
  </si>
  <si>
    <t>GW48019</t>
  </si>
  <si>
    <t>COPERCHIO INFRANG.X 008 7</t>
  </si>
  <si>
    <t>V70107</t>
  </si>
  <si>
    <t>COPERCHIO DERIV N 07 A R</t>
  </si>
  <si>
    <t>V70108</t>
  </si>
  <si>
    <t>COPERCHIO DERIV N 08 A R</t>
  </si>
  <si>
    <t>9565SMA</t>
  </si>
  <si>
    <t>ZOCCOLO A MORS.X RELE 40.51/52/61</t>
  </si>
  <si>
    <t>MINI RELE' 2 SCAMBI 12Vac</t>
  </si>
  <si>
    <t>UTD</t>
  </si>
  <si>
    <t>1148/62</t>
  </si>
  <si>
    <t>CORNICE C/TEL.SQUADRATA 2 MOD.</t>
  </si>
  <si>
    <t>1145/500</t>
  </si>
  <si>
    <t>POSTO ESTERNO 4+N FILI</t>
  </si>
  <si>
    <t>1130/16</t>
  </si>
  <si>
    <t>CITOFONO UNIVERSALE 1130</t>
  </si>
  <si>
    <t>1148/12</t>
  </si>
  <si>
    <t>MOD.SINTHESI 2 PULSANTI</t>
  </si>
  <si>
    <t>1148/20</t>
  </si>
  <si>
    <t>MOD.SINTHESI P/P.E.S/PULS.</t>
  </si>
  <si>
    <t>CAVO ANTIFIAMMA FS17 1 X 1,5 GR</t>
  </si>
  <si>
    <t>CAVO ANTIFIAMMA FS17 1 X 2,5 GR</t>
  </si>
  <si>
    <t>CAVO SCHERMATO 2X0,5</t>
  </si>
  <si>
    <t>GUAINA 8-10</t>
  </si>
  <si>
    <t>SEPARATORI-SCATOLE -MORSETTI</t>
  </si>
  <si>
    <t>CAVO NEOPREME 2X1,5</t>
  </si>
  <si>
    <t>CAVO BLU 2X0,5</t>
  </si>
  <si>
    <t>SCATOLE INCASSO PT6 CARTONGESSO CON COPERCHIO</t>
  </si>
  <si>
    <t>QUADRO GENERALE</t>
  </si>
  <si>
    <t>INT.MAGNET.COMP.1P+N C6-C10-C16 4,5KA 1M</t>
  </si>
  <si>
    <t>QUADRO CALDAIA</t>
  </si>
  <si>
    <t>RELE' 220V CON BASE</t>
  </si>
  <si>
    <t>CANALA 60X40</t>
  </si>
  <si>
    <t>CANALA 40X17</t>
  </si>
  <si>
    <t>SOFFITTA</t>
  </si>
  <si>
    <t>CENTRALINO TV</t>
  </si>
  <si>
    <t>PRESA VOLANTE</t>
  </si>
  <si>
    <t>PROFILED: PROF. H.9 OP.+2TEST+4CLIPS</t>
  </si>
  <si>
    <t>PROFILED: PROF. H.16 OP.+2TEST+4CLIPS</t>
  </si>
  <si>
    <t>OSR</t>
  </si>
  <si>
    <t>OSRAM TRASFORMATORE 24V 150</t>
  </si>
  <si>
    <t>STRIP LED IP65: 19,2W/M-24V-3K</t>
  </si>
  <si>
    <t>STRIP LED IP65 14W</t>
  </si>
  <si>
    <t>STRIP LED IP20 14W</t>
  </si>
  <si>
    <t>CAVO ROSSONERO 2X0,5</t>
  </si>
  <si>
    <t>SILICONE BIANCO-COLLA</t>
  </si>
  <si>
    <t>IMPIANTO VIDEO</t>
  </si>
  <si>
    <t>RIEPILOGO LAVORO VIA MILAZZO</t>
  </si>
  <si>
    <t>21.09.2020</t>
  </si>
  <si>
    <t>2,5 LAVORO DA RECUPERARE</t>
  </si>
  <si>
    <t>RIEPILOGO LAVORO APPARTAMENTO VIALE VERONA</t>
  </si>
  <si>
    <t>20.12.2019</t>
  </si>
  <si>
    <t>RIEPILOGO LAVORI PRESA SCALA SAN FELICE</t>
  </si>
  <si>
    <t>05.11.2020</t>
  </si>
  <si>
    <t>SCATOLA 2 P PLANA</t>
  </si>
  <si>
    <t>PRESA SCHUKO</t>
  </si>
  <si>
    <t>RIEPILOGO LAVORI VIA DEL POZZO</t>
  </si>
  <si>
    <t>CANCELLO BERTESINA</t>
  </si>
  <si>
    <t>KIT MOTORE CANCELLO 400  KG</t>
  </si>
  <si>
    <t>FOTOCELLULA BENNINCA</t>
  </si>
  <si>
    <t>CAVO 4X0,5 BLU</t>
  </si>
  <si>
    <t>CAVO 2X0,5 BLU</t>
  </si>
  <si>
    <t>CAVO 3X1,5 FG16</t>
  </si>
  <si>
    <t>RESINA</t>
  </si>
  <si>
    <t>CREMALIERA + VITI</t>
  </si>
  <si>
    <t>LAVORO   10 ORE X EURO 23,00 =</t>
  </si>
  <si>
    <t>TOTALE CANCELLO</t>
  </si>
  <si>
    <t>BOLLA 5</t>
  </si>
  <si>
    <t>BOLLA 14</t>
  </si>
  <si>
    <t>BOLLA 26</t>
  </si>
  <si>
    <t>202 ORE</t>
  </si>
  <si>
    <t>2 DICH</t>
  </si>
  <si>
    <t>LAVORO ORE 202 X EURO 23,00 =</t>
  </si>
  <si>
    <t>DICHIARAZIONE VIA GALIZZI</t>
  </si>
  <si>
    <t>DICHIARAZIONE CANTIERE E CASA</t>
  </si>
  <si>
    <t>CON CANCELLO</t>
  </si>
  <si>
    <t>TOTALE CASA</t>
  </si>
  <si>
    <t>POSTO ESTERNO URMET</t>
  </si>
  <si>
    <t>RIEPILOGO CASA VIALE DALVIANO</t>
  </si>
  <si>
    <t>LED TARGA</t>
  </si>
  <si>
    <t>08.05.19</t>
  </si>
  <si>
    <t>LUXOMAT</t>
  </si>
  <si>
    <t>SCATOLE DA ESTERNO</t>
  </si>
  <si>
    <t>GIUNTI</t>
  </si>
  <si>
    <t>CLIPS-MORSETTI-VARIO</t>
  </si>
  <si>
    <t>INTERR.C6</t>
  </si>
  <si>
    <t>25.02.19</t>
  </si>
  <si>
    <t>TUBI</t>
  </si>
  <si>
    <t>04.03.19</t>
  </si>
  <si>
    <t>10.10.19</t>
  </si>
  <si>
    <t>REGOLATO AUDIO</t>
  </si>
  <si>
    <t>10.09.20</t>
  </si>
  <si>
    <t>SOSTITUITO POSTO ESTERNO</t>
  </si>
  <si>
    <t>TRACCE E TUBI SCATOLE</t>
  </si>
  <si>
    <t>03.07.20</t>
  </si>
  <si>
    <t>21.09.20</t>
  </si>
  <si>
    <t>LED E TV</t>
  </si>
  <si>
    <t>10.08.20</t>
  </si>
  <si>
    <t>COLLEGATO CUCINA E LED</t>
  </si>
  <si>
    <t>08.08.20</t>
  </si>
  <si>
    <t>FRUTTI E QUADRO</t>
  </si>
  <si>
    <t>24.07.20</t>
  </si>
  <si>
    <t>FILI E COLLEGAMENTI</t>
  </si>
  <si>
    <t>TOLTO FILI E SEGNATO TRACCE</t>
  </si>
  <si>
    <t>01.07.20</t>
  </si>
  <si>
    <t>APERTO SCATOLE E TOLTO FILI</t>
  </si>
  <si>
    <t>30.06.20</t>
  </si>
  <si>
    <t>PULSANTE GEWISS</t>
  </si>
  <si>
    <t>RELE' 4 FILI</t>
  </si>
  <si>
    <t>SUPPORTO 4M</t>
  </si>
  <si>
    <t>SUPPORTI 3M</t>
  </si>
  <si>
    <t>CANALA 25X30</t>
  </si>
  <si>
    <t>PLACCA 3M</t>
  </si>
  <si>
    <t>PRESA TV</t>
  </si>
  <si>
    <t>SUPPORTO 7 MOD.C/VITI P/SCAT. 6-7MOD.</t>
  </si>
  <si>
    <t>VIW14617</t>
  </si>
  <si>
    <t>PLACCA 7M</t>
  </si>
  <si>
    <t>DIVISORE TV 2 VIE</t>
  </si>
  <si>
    <t>FILO SILICONE</t>
  </si>
  <si>
    <t>MALTA - MORSETTI -VARIO</t>
  </si>
  <si>
    <t>SCATOLA INCASSO PT6</t>
  </si>
  <si>
    <t>SCATOLE 507</t>
  </si>
  <si>
    <t>VIW14203</t>
  </si>
  <si>
    <t>INT.MAGNET.COMP.1P+N C 16 4,5KA 1M</t>
  </si>
  <si>
    <t>INT.MAGNET.COMP.1P+N C 6 4,5KA 1M</t>
  </si>
  <si>
    <t>GW90025</t>
  </si>
  <si>
    <t>QUADRO DA ESTERNO 24 MODULI</t>
  </si>
  <si>
    <t>RIEPILOGO LAVORI SIG. PERUFFO</t>
  </si>
  <si>
    <t>PERUFFO ANTONIO</t>
  </si>
  <si>
    <t>VIA MENTANA 50</t>
  </si>
  <si>
    <r>
      <t>data e ora del ritiro</t>
    </r>
    <r>
      <rPr>
        <sz val="10"/>
        <color theme="1"/>
        <rFont val="Calibri"/>
        <family val="2"/>
        <scheme val="minor"/>
      </rPr>
      <t xml:space="preserve"> ____21/09/2020 ORE 08,00________</t>
    </r>
  </si>
  <si>
    <t>N.   20B/2020__  del _21.09.2020</t>
  </si>
  <si>
    <t>FATTURA 32</t>
  </si>
  <si>
    <t>ORE TOTALI X 20,00 EURO =</t>
  </si>
  <si>
    <t>negozio</t>
  </si>
  <si>
    <t>fattura negozio</t>
  </si>
  <si>
    <t>iva 22</t>
  </si>
  <si>
    <t>fattura casa</t>
  </si>
  <si>
    <t>CONTRA' PUSTERLA 21</t>
  </si>
  <si>
    <t>N.   27B/2020__  del _04.11.2020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</si>
  <si>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____04.11.20 ORE 15,00________</t>
    </r>
  </si>
  <si>
    <t>VIMAR</t>
  </si>
  <si>
    <t>GW</t>
  </si>
  <si>
    <t>TUBO 20</t>
  </si>
  <si>
    <t>MAGNETOTERMICO DIFFERENZIALE C16 0,03 AC</t>
  </si>
  <si>
    <t>SUPPORTO 3 POSTI PLANA E PLACCA BIANCA</t>
  </si>
  <si>
    <t>SUPPORTO 4 POSTI PLANA E PLACCA BIANCA</t>
  </si>
  <si>
    <t>SCHUKO PLANA</t>
  </si>
  <si>
    <t>BPRESA 16A</t>
  </si>
  <si>
    <t>INTERRUTTORE PLANA</t>
  </si>
  <si>
    <t>TAPPO PLANA</t>
  </si>
  <si>
    <t>OFFEL</t>
  </si>
  <si>
    <t>FILO DA  4 mm2</t>
  </si>
  <si>
    <t>FILO DA 1,5 mm2</t>
  </si>
  <si>
    <t>FILO DA 2,5 mm2</t>
  </si>
  <si>
    <t>GUAINA DA 10</t>
  </si>
  <si>
    <t>SUPPORTO 3 POSTI ARKE E PLACCA BIANCA</t>
  </si>
  <si>
    <t>SCUKO ARKE</t>
  </si>
  <si>
    <t>BPRESA ARKE</t>
  </si>
  <si>
    <t>SPINA 16A</t>
  </si>
  <si>
    <t>TRASFORMATORI 75W 24V</t>
  </si>
  <si>
    <t>NOVALUX</t>
  </si>
  <si>
    <t>BINARIO ALLUMINIO LED</t>
  </si>
  <si>
    <t>LED 14W 3000 IP20</t>
  </si>
  <si>
    <t>MORSETTI VARIO</t>
  </si>
  <si>
    <t>LL - pulsante 1P NO 10A 1m antracite</t>
  </si>
  <si>
    <t>X</t>
  </si>
  <si>
    <t xml:space="preserve"> IVA 10%</t>
  </si>
  <si>
    <t>N.   25B/2020__  del _30.10.2020</t>
  </si>
  <si>
    <t>AGO E FILO DI LUISELLA FILIPPI</t>
  </si>
  <si>
    <t>STRADELLA FORTI IN CORSO PADOVA 12</t>
  </si>
  <si>
    <r>
      <t>data e ora del ritiro</t>
    </r>
    <r>
      <rPr>
        <sz val="10"/>
        <color theme="1"/>
        <rFont val="Calibri"/>
        <family val="2"/>
        <scheme val="minor"/>
      </rPr>
      <t xml:space="preserve"> ____30.10.20 ORE 08,00________</t>
    </r>
  </si>
  <si>
    <t>CAVO 3X1,5 FROR</t>
  </si>
  <si>
    <t>CAVO 3X4 FG16</t>
  </si>
  <si>
    <t>MAGNET.DIFF. C25 0,03 CLASSE A</t>
  </si>
  <si>
    <t>EITON</t>
  </si>
  <si>
    <t>SCATOLA 10X10</t>
  </si>
  <si>
    <t>PULSANTE 8000 TENDA</t>
  </si>
  <si>
    <t>CANALA 20X25</t>
  </si>
  <si>
    <t>GUAINA D20-10</t>
  </si>
  <si>
    <t>SPINE F E PROLUNGA F TV</t>
  </si>
  <si>
    <t>16.07.20</t>
  </si>
  <si>
    <t>CAVI E COLLEGAMENTI</t>
  </si>
  <si>
    <t>30.10.20</t>
  </si>
  <si>
    <t>25.07.20</t>
  </si>
  <si>
    <t>COLLEGATO CLIMA</t>
  </si>
  <si>
    <t>COLLEGATO SERRANDA -TERMOSTATO-RISCALDAMENTO</t>
  </si>
  <si>
    <t>16.12.20</t>
  </si>
  <si>
    <t>ETICHETTE-PROVE-TV</t>
  </si>
  <si>
    <t>28.05.20</t>
  </si>
  <si>
    <t>SCOLLEGATO CLIMA</t>
  </si>
  <si>
    <t>ESENTE IVA</t>
  </si>
  <si>
    <t>BERNARDINI LUCA</t>
  </si>
  <si>
    <t>VIA COSTA - LAPIO</t>
  </si>
  <si>
    <t>N.   30 /2020__  del _01.12.2020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</si>
  <si>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____01.12.2020 ORE 08,00________</t>
    </r>
  </si>
  <si>
    <t>FECECOCOMFORT16</t>
  </si>
  <si>
    <t>ASPIRATORE/VENTILAT.C/RECUP.CALORE D.160</t>
  </si>
  <si>
    <t>CUUCORDA35</t>
  </si>
  <si>
    <t>CORDA RAME COTTO 35 MMQ 7 FILI</t>
  </si>
  <si>
    <t>KG</t>
  </si>
  <si>
    <t>CEB2336</t>
  </si>
  <si>
    <t>MORSETTO BIFILARE 2 BULLONI SEZ.16-50MMQ</t>
  </si>
  <si>
    <t>THE003479</t>
  </si>
  <si>
    <t>THELUXA S360 BIANCO  RIV.MOVIM. PARETE O SO</t>
  </si>
  <si>
    <t>GWS46068</t>
  </si>
  <si>
    <t>CENTRALINO EST.IP 557  8M</t>
  </si>
  <si>
    <t>FAK01635Y</t>
  </si>
  <si>
    <t>XP20 D FOTOCELLULA ORIENTABILE 20M</t>
  </si>
  <si>
    <t>RFD001420</t>
  </si>
  <si>
    <t>RELE'4 SCAMBI  24Vdc P/ZOCC.14 CONT.PLDI</t>
  </si>
  <si>
    <t>RFD0086M</t>
  </si>
  <si>
    <t>PMA03804E</t>
  </si>
  <si>
    <t>PADO 900 3LED 20W 3K AN3</t>
  </si>
  <si>
    <t>CVVFG16R2X6B</t>
  </si>
  <si>
    <t>CAVO BUT.ANTIF.FG16OR16-0,6/1KV 2 X 6</t>
  </si>
  <si>
    <t>BCAB7404CA24BLUB</t>
  </si>
  <si>
    <t>CAVO CAT.6 FTP SCH.BLU</t>
  </si>
  <si>
    <t>CVVFG16R3G1.5</t>
  </si>
  <si>
    <t>CAVO BUT.ANTIF.FG16OR16-0,6/1KV 3 G 1,5</t>
  </si>
  <si>
    <t>FIN128182300000</t>
  </si>
  <si>
    <t>INTERRUTTORE ORARIO ASTRONOMICO</t>
  </si>
  <si>
    <t>CLT8451V</t>
  </si>
  <si>
    <t>KIT QUADRA E MINI HF WI-FI. SBTOP</t>
  </si>
  <si>
    <t>CLT4792</t>
  </si>
  <si>
    <t>VISIERA ANTIPIOGGIA P/PULSANTIERA QUADRA</t>
  </si>
  <si>
    <t>CAVO TELEFONO 1 COPPIA</t>
  </si>
  <si>
    <t>CAVO 4 X 0,5 BLU</t>
  </si>
  <si>
    <t>SENSORE PICCOLO</t>
  </si>
  <si>
    <t>INTERR.C10</t>
  </si>
  <si>
    <t>CORDA TERRA 16 MM</t>
  </si>
  <si>
    <t>MORSETTO CEMBRE 6 INGRESSI</t>
  </si>
  <si>
    <t>RELE' TEMPORIZZATO LUCI SCALE</t>
  </si>
  <si>
    <t>CAVO 3X1,5 NPI</t>
  </si>
  <si>
    <t>VARIO: TASSELLI-VITI-SCHIUMA</t>
  </si>
  <si>
    <t>CANALETTA 20X17 CON BIADESIVO</t>
  </si>
  <si>
    <t>SPINE-PRESA VOLANTE</t>
  </si>
  <si>
    <t>POMPA + PRESSOSTATO + RACCORDO D32</t>
  </si>
  <si>
    <t>TUBO D32</t>
  </si>
  <si>
    <t>CURVA 90</t>
  </si>
  <si>
    <t>TUBO RIGIDO D32</t>
  </si>
  <si>
    <t>FILTRO + VALVOLA</t>
  </si>
  <si>
    <t>COLLARE D32</t>
  </si>
  <si>
    <t>MALTA-TASSELLI-SILICONE</t>
  </si>
  <si>
    <t>RUBINETTO+RACCORDO TUBO+RIDUZIONE</t>
  </si>
  <si>
    <t>TUBO RIGIDO D160</t>
  </si>
  <si>
    <t>CURVE 45 D160</t>
  </si>
  <si>
    <t>CURVE 90 D160</t>
  </si>
  <si>
    <t>RACCORDI BRONZO</t>
  </si>
  <si>
    <t>SCATOLA 3P STAGNA E SCHUKO</t>
  </si>
  <si>
    <t>INTERR.DIFF. C16 0,03 CLASSE AC</t>
  </si>
  <si>
    <t>25.01.20</t>
  </si>
  <si>
    <t>CONTROLLO E SOSTITUITO SENSORE</t>
  </si>
  <si>
    <t>23.04.20</t>
  </si>
  <si>
    <t>TUBO VASCA</t>
  </si>
  <si>
    <t>24.04.20</t>
  </si>
  <si>
    <t>27.04.20</t>
  </si>
  <si>
    <t>COLLEGATO TAPPI VASCA</t>
  </si>
  <si>
    <t>30.04.20</t>
  </si>
  <si>
    <t>COLLEGATO POMPA E PROVATO</t>
  </si>
  <si>
    <t>COLLEGATO ASPIRATORE</t>
  </si>
  <si>
    <t>09.06.20</t>
  </si>
  <si>
    <t>TUBI STRADA</t>
  </si>
  <si>
    <t>SPOSTATO TV SALA</t>
  </si>
  <si>
    <t>16.04.20</t>
  </si>
  <si>
    <t xml:space="preserve">MISURE POMPE </t>
  </si>
  <si>
    <t>VISTO PER FORO ASPIRATORE</t>
  </si>
  <si>
    <t>27.05.20</t>
  </si>
  <si>
    <t>05.10.20</t>
  </si>
  <si>
    <t>TUBI CANCELLO</t>
  </si>
  <si>
    <t>23.10.20</t>
  </si>
  <si>
    <t>PASSAGGIO CAVI</t>
  </si>
  <si>
    <t>PASSAGGIO TUBI ACQUA</t>
  </si>
  <si>
    <t>24.10.20</t>
  </si>
  <si>
    <t>COLLEGATO LINEE</t>
  </si>
  <si>
    <t>COLLEGATO SBARRA E VIDEO</t>
  </si>
  <si>
    <t>PROVA LUCI-TUBI GETTO</t>
  </si>
  <si>
    <t>06.11.20</t>
  </si>
  <si>
    <t>LAVORO FINALE</t>
  </si>
  <si>
    <t>RELE' PASSO PASSO 1MD 220V</t>
  </si>
  <si>
    <t>BOLLA MATERIALE</t>
  </si>
  <si>
    <t>N.   16B__  del _23.07.2020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</si>
  <si>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____23.07.20 ORE 08,00________</t>
    </r>
  </si>
  <si>
    <t>SMSAJ040TXJ2KG/EU</t>
  </si>
  <si>
    <t>UNITA' EST MULTI T R32 2ATT 4,0KW</t>
  </si>
  <si>
    <t>SMSAR09TXFYAWKN</t>
  </si>
  <si>
    <t>UNITA' INT CEBU WI-FI R32 2,5KW</t>
  </si>
  <si>
    <t>SMSAR12TXFYAWKN</t>
  </si>
  <si>
    <t>UNITA' INT CEBU WI-FI R32 3,5KW</t>
  </si>
  <si>
    <t>VCA9794.130</t>
  </si>
  <si>
    <t>STAFFE INDUSTRIALI CP</t>
  </si>
  <si>
    <t>VIW16016</t>
  </si>
  <si>
    <t>INTERRUTTORE 2P 16A IDEA</t>
  </si>
  <si>
    <t>BUSSI LUCA</t>
  </si>
  <si>
    <t>CANALA D 60</t>
  </si>
  <si>
    <t>CANALA D 80</t>
  </si>
  <si>
    <t>TAPPI</t>
  </si>
  <si>
    <t>GUAINA D10</t>
  </si>
  <si>
    <t>CAVO 3X 2,5</t>
  </si>
  <si>
    <t xml:space="preserve">CAVO 5 X 1,5 </t>
  </si>
  <si>
    <t>MALTA -SCHIUMA - VARIO</t>
  </si>
  <si>
    <t>LAVORO ORE 16</t>
  </si>
  <si>
    <t>LAVAGGIO -PRESSIONE</t>
  </si>
  <si>
    <t>DOCUMENTAZIONE</t>
  </si>
  <si>
    <t>TOTALE EXTRA</t>
  </si>
  <si>
    <t>TOTALE MACCHINA</t>
  </si>
  <si>
    <t>LAVORO MATERIALE</t>
  </si>
  <si>
    <t>IVA AL 22% SU 256</t>
  </si>
  <si>
    <t>IVA AL 10% SU 2.000</t>
  </si>
  <si>
    <t>VALLE VALTER MARIO</t>
  </si>
  <si>
    <t>VIA COSTA 6 LAPIO</t>
  </si>
  <si>
    <t>N.   31/2020__  del _04.12.2020</t>
  </si>
  <si>
    <t>X EURO 23</t>
  </si>
  <si>
    <t>INTERR. 4X16A</t>
  </si>
  <si>
    <r>
      <t>data e ora del ritiro</t>
    </r>
    <r>
      <rPr>
        <sz val="10"/>
        <color theme="1"/>
        <rFont val="Calibri"/>
        <family val="2"/>
        <scheme val="minor"/>
      </rPr>
      <t xml:space="preserve"> ____04.12.20 ORE 08,00________</t>
    </r>
  </si>
  <si>
    <t>ORE PER EURO 23,00 =</t>
  </si>
  <si>
    <t>TOTALE CALDAIA</t>
  </si>
  <si>
    <t>TOTALE CLIMA</t>
  </si>
  <si>
    <t>FATTURA N. 5/2020</t>
  </si>
  <si>
    <t>31.08.20</t>
  </si>
  <si>
    <t>CONTROLLO STUFA</t>
  </si>
  <si>
    <t>FATTURA MACELLERIA</t>
  </si>
  <si>
    <t xml:space="preserve">PRESE TV </t>
  </si>
  <si>
    <t>COPERCHIO P/SCATOLA 503</t>
  </si>
  <si>
    <t>CONFERMATO PREVENTIVO EURO 10.514,00</t>
  </si>
  <si>
    <t>TOTALE VIA MILAZZO</t>
  </si>
  <si>
    <t>TOTALE VIALE VERONA</t>
  </si>
  <si>
    <t>TOTALE SAN FELICE</t>
  </si>
  <si>
    <t>TOTALE VIA DEL POZZO</t>
  </si>
  <si>
    <t>TOTALE VIALE D'ALVIANO</t>
  </si>
  <si>
    <t>via Dossetti 13</t>
  </si>
  <si>
    <t>36010 Monticello conte otto (vi)</t>
  </si>
  <si>
    <t>OSTERIA AL CENTRO</t>
  </si>
  <si>
    <t>36057 ARCUGNANO VI</t>
  </si>
  <si>
    <t>VIA VALLE DEI MOLINI 51 - FIMON</t>
  </si>
  <si>
    <t>VIA VALLE DEI MOLINI N. 4</t>
  </si>
  <si>
    <t>GEW62227H</t>
  </si>
  <si>
    <t>PRESA CEE INC.HP 2P+T 16A 230V</t>
  </si>
  <si>
    <t>GEW60026H</t>
  </si>
  <si>
    <t>SPINA CEE MOB.HP 2P+T 16A 230V IP67</t>
  </si>
  <si>
    <t>CALOTTA IP55 2POSTI</t>
  </si>
  <si>
    <t>PRESA 2X16A+T UNEL BIVALENTE</t>
  </si>
  <si>
    <t>INTERRUTTORE 1P 16A LUMIN.230V BI</t>
  </si>
  <si>
    <t>VIA00198D</t>
  </si>
  <si>
    <t>COMM 2P 10AX</t>
  </si>
  <si>
    <t>PHI04508T</t>
  </si>
  <si>
    <t>CorePro LEDbulb 10.5-75W 830 E27</t>
  </si>
  <si>
    <t>N.  32 /2020__  del _07.12.2020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</si>
  <si>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____07.12.20 ORE 08,00________</t>
    </r>
  </si>
  <si>
    <t>N.   6B/2020__  del _04.03.2020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</si>
  <si>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____04.03.20 ORE 08,00________</t>
    </r>
  </si>
  <si>
    <t>INTERRUTTORE MAGN. 6KA 4P "C" 16A</t>
  </si>
  <si>
    <t>GEW27401</t>
  </si>
  <si>
    <t>GEW20246</t>
  </si>
  <si>
    <t>GEW68003N</t>
  </si>
  <si>
    <t>QUADRO IP65 4 FLANGE P/PRESE 16/32A</t>
  </si>
  <si>
    <t>ETNFAZPNC16.1N</t>
  </si>
  <si>
    <t>INTERRUTTORE MAGN.6KA 1N 1MOD. 16A C</t>
  </si>
  <si>
    <t>GEW20571</t>
  </si>
  <si>
    <t>INTERRUTTORE 1P 16A BI</t>
  </si>
  <si>
    <t>GEW26409</t>
  </si>
  <si>
    <t>SUPPORTO P/GUIDA DIN 1POSTO</t>
  </si>
  <si>
    <t>VIW14015</t>
  </si>
  <si>
    <t>VIW14210</t>
  </si>
  <si>
    <t>VIWV71703</t>
  </si>
  <si>
    <t>SCATOLA INC. 3MOD. P/LEGGERE AZZURRO</t>
  </si>
  <si>
    <t>ETNFRBM6C16.1N03</t>
  </si>
  <si>
    <t>INTERRUTTORE DIFF. 1N C16 6KA 03</t>
  </si>
  <si>
    <t>ETNFAZ6C25.4</t>
  </si>
  <si>
    <t>INTERRUTTORE MAGN. 6KA 4P "C" 25A</t>
  </si>
  <si>
    <t>26.02.20</t>
  </si>
  <si>
    <t>OVARILUXLEDPLUS2</t>
  </si>
  <si>
    <t>LAMPADA EMERG.RILUX LED 24W L225/1/SE</t>
  </si>
  <si>
    <t>NOV04084T</t>
  </si>
  <si>
    <t>LLG138368</t>
  </si>
  <si>
    <t>ALI.75W 24V CV ON/OFF</t>
  </si>
  <si>
    <t>NOB01484E</t>
  </si>
  <si>
    <t>VIA009977</t>
  </si>
  <si>
    <t>SUPPORTO 3 MOD CON VITI GRIGIO</t>
  </si>
  <si>
    <t>VIA06083P</t>
  </si>
  <si>
    <t>VIA00151X</t>
  </si>
  <si>
    <t>VIA001691</t>
  </si>
  <si>
    <t>VIA00150@</t>
  </si>
  <si>
    <t>VIA00178/</t>
  </si>
  <si>
    <t>SUPP 7 MOD CON VITI</t>
  </si>
  <si>
    <t>VIA00195N</t>
  </si>
  <si>
    <t>PASSACAVO CON SERRACAVO</t>
  </si>
  <si>
    <t>VIA00160V</t>
  </si>
  <si>
    <t>VIA00213S</t>
  </si>
  <si>
    <t>PLACCA 7M BIANCO</t>
  </si>
  <si>
    <t>PRL00495J</t>
  </si>
  <si>
    <t>PMA74153</t>
  </si>
  <si>
    <t>TARTARUGA OV 60</t>
  </si>
  <si>
    <t>PHI049904</t>
  </si>
  <si>
    <t>CLA LEDBulb ND 8-75W E27 WW A60 CL</t>
  </si>
  <si>
    <t>PRL00154P</t>
  </si>
  <si>
    <t>ISOLATORE COTTO CON VITE OTTONATA</t>
  </si>
  <si>
    <t>GPB028406</t>
  </si>
  <si>
    <t>UP LED 824M SE 150L 90'/RM</t>
  </si>
  <si>
    <t>PHI04855G</t>
  </si>
  <si>
    <t>LED classic 75W A60 E27 WW FR ND 1CT/10</t>
  </si>
  <si>
    <t>GWS1563B</t>
  </si>
  <si>
    <t>CALOTTA STAGNA 2 POSTI SYSTEM</t>
  </si>
  <si>
    <t>GWS1546M</t>
  </si>
  <si>
    <t>CONTENITORE  1      POSTO ORIZZ.PRO</t>
  </si>
  <si>
    <t>GWS88566</t>
  </si>
  <si>
    <t>PRESA 2X10A+T</t>
  </si>
  <si>
    <t>FCO00237Z</t>
  </si>
  <si>
    <t>RILEVATORE GAS METANO</t>
  </si>
  <si>
    <t>PHI04709C</t>
  </si>
  <si>
    <t>LED Classic 40W A60 E27 WW FR  ND 1CT/10</t>
  </si>
  <si>
    <t>24.01.20</t>
  </si>
  <si>
    <t>28.01.20</t>
  </si>
  <si>
    <t>QUADRO IP65 430X105X96 5MOD.P/3PR. 16</t>
  </si>
  <si>
    <t>GEW68001N</t>
  </si>
  <si>
    <t>SALA PICCOLA</t>
  </si>
  <si>
    <t>SCHIUMA</t>
  </si>
  <si>
    <t>CAVO NPI 3X2,5</t>
  </si>
  <si>
    <t>GIUNTI TUBI</t>
  </si>
  <si>
    <t>PRIMO PIANO</t>
  </si>
  <si>
    <t>TRECCIA COTONE 3G1 MT. 1 COTTO</t>
  </si>
  <si>
    <t>INTERR. LUMINOSO</t>
  </si>
  <si>
    <t>TERMOSTATO</t>
  </si>
  <si>
    <t>PROFILO SUP. 1mt C/TRASPARENTE+TAPPI+CLI</t>
  </si>
  <si>
    <t>STRIP LED: 14,4W/M-24V-1M-3K</t>
  </si>
  <si>
    <t>OVA013472</t>
  </si>
  <si>
    <t>EXIWAY-EASYLED 11W IP42 L/170/1NC/T</t>
  </si>
  <si>
    <t>SOTTOSCALA</t>
  </si>
  <si>
    <t>PLAFONIERA DAMP PROOF LED 1500 55W 4000K</t>
  </si>
  <si>
    <t>DIFFERENZIALI ABB</t>
  </si>
  <si>
    <t>QUADRO LUCI SALA</t>
  </si>
  <si>
    <t>SCATOLA DA ESTERNO 30X20</t>
  </si>
  <si>
    <t>SCATOLA DA ESTERNO 35X25</t>
  </si>
  <si>
    <t>TUBO RIGIDO D25</t>
  </si>
  <si>
    <t>GUAINA D20-D25</t>
  </si>
  <si>
    <t>TUBO GUAINA D16-D25</t>
  </si>
  <si>
    <t>TUBO SCATOLA D25-D32</t>
  </si>
  <si>
    <t>CURVE D25</t>
  </si>
  <si>
    <t>3 TAPPI PG13-CLIPS-VARIO</t>
  </si>
  <si>
    <t>SCATOLE TONDE</t>
  </si>
  <si>
    <t>FARI ESTERNI</t>
  </si>
  <si>
    <t>FARI PHILIPS 20W</t>
  </si>
  <si>
    <t>PORTAFUSIBILE 1MD</t>
  </si>
  <si>
    <t>INGRESSO</t>
  </si>
  <si>
    <t>COPERCHI TONDI</t>
  </si>
  <si>
    <t>CANALA MARRONE 20X17</t>
  </si>
  <si>
    <t>SCATOLA 12P DA ESTERNO</t>
  </si>
  <si>
    <t>SCATOLA 3P DA ESTERNO</t>
  </si>
  <si>
    <t>CANALA 80X40</t>
  </si>
  <si>
    <t xml:space="preserve">LINEA QUADRO LUCI BAR </t>
  </si>
  <si>
    <t>N.   33/2020__  del _18.12.2020</t>
  </si>
  <si>
    <t>PERCHINUMIO SABRINA</t>
  </si>
  <si>
    <t>VIA MONTE LUNGO</t>
  </si>
  <si>
    <r>
      <t>data e ora del ritiro</t>
    </r>
    <r>
      <rPr>
        <sz val="10"/>
        <color theme="1"/>
        <rFont val="Calibri"/>
        <family val="2"/>
        <scheme val="minor"/>
      </rPr>
      <t xml:space="preserve"> ____18/12/2020 ORE 08,00________</t>
    </r>
  </si>
  <si>
    <t>N.   11B/2020__  del _25.05.2020</t>
  </si>
  <si>
    <t>FACCIO MICHELE</t>
  </si>
  <si>
    <t>VIA CAPITELLO - LAPIO</t>
  </si>
  <si>
    <t>N.   34/2020__  del _19.12.2020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</si>
  <si>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____19.12.20 ORE 08,00________</t>
    </r>
  </si>
  <si>
    <r>
      <t>data e ora del ritiro</t>
    </r>
    <r>
      <rPr>
        <sz val="10"/>
        <color theme="1"/>
        <rFont val="Calibri"/>
        <family val="2"/>
        <scheme val="minor"/>
      </rPr>
      <t xml:space="preserve"> ____25.05.20 ORE 08,00________</t>
    </r>
  </si>
  <si>
    <t>SCATOLE 503 INCASSO</t>
  </si>
  <si>
    <t>SCATOLE 504 INCASSO</t>
  </si>
  <si>
    <t>TUBO D25 NERO</t>
  </si>
  <si>
    <t>TUBO D25 MARRONE</t>
  </si>
  <si>
    <t>SCATOLA INCASSO PT7</t>
  </si>
  <si>
    <t>FILO 1 MM2 FS16</t>
  </si>
  <si>
    <t>FILO 1,5 MM2 FS16</t>
  </si>
  <si>
    <t>FILO GV 16 MM2</t>
  </si>
  <si>
    <t>DRIVER ISOLATO 24V IP20 100W</t>
  </si>
  <si>
    <t>DRVAL12024</t>
  </si>
  <si>
    <t>DR-VAL-120/220-240/24  FS1         LEDV</t>
  </si>
  <si>
    <t>LB.1024.W</t>
  </si>
  <si>
    <t>LED 24V AC/DC BIANCA</t>
  </si>
  <si>
    <t>14943.14</t>
  </si>
  <si>
    <t>CALOTTA IP55 3M CON VITI GRIGIO GRANITO</t>
  </si>
  <si>
    <t>MIP10312T</t>
  </si>
  <si>
    <t>Centr. MP par. 3x12M bianco  tr.</t>
  </si>
  <si>
    <t>VEM</t>
  </si>
  <si>
    <t>VE558300</t>
  </si>
  <si>
    <t>KEO-A LCD 230V</t>
  </si>
  <si>
    <t>824L</t>
  </si>
  <si>
    <t>UP LED 824L SE 250L 90'/RM</t>
  </si>
  <si>
    <t>TM1512</t>
  </si>
  <si>
    <t>TM15 4-8-12V TRASFORMATORE 15VA</t>
  </si>
  <si>
    <t>PER</t>
  </si>
  <si>
    <t>1SU4431</t>
  </si>
  <si>
    <t>SUONERIA DIN DON 12V CA</t>
  </si>
  <si>
    <t>BBH</t>
  </si>
  <si>
    <t>SEM</t>
  </si>
  <si>
    <t>PALO TERRA CROCE   CM.150</t>
  </si>
  <si>
    <t>M1</t>
  </si>
  <si>
    <t>MORSETTO SINGOLO X PALO ZINCATO</t>
  </si>
  <si>
    <t>VE457800</t>
  </si>
  <si>
    <t>IRIDE-230 CRONOTERM. INCASSO TOUCH</t>
  </si>
  <si>
    <t>GW48013</t>
  </si>
  <si>
    <t>COPERCHIO BASSO CASSETTA 92X92</t>
  </si>
  <si>
    <t>GW48014</t>
  </si>
  <si>
    <t>COPERCHIO BASSO CASSETTA 118X96</t>
  </si>
  <si>
    <t>GW48017</t>
  </si>
  <si>
    <t>COPERCHIO BASSO CASSETTA 196X152</t>
  </si>
  <si>
    <t>VE453700</t>
  </si>
  <si>
    <t>CHRONOS BIANCO CRONOT.PAR.230V TOUCH SCR</t>
  </si>
  <si>
    <t>TUBO D16</t>
  </si>
  <si>
    <t>CURVA-GIUNTO-TUBO SCATOLA</t>
  </si>
  <si>
    <t>TUBO GUAINA</t>
  </si>
  <si>
    <t>CANALA 120X60</t>
  </si>
  <si>
    <t>STRIP LED IP65: 19,2W/M-24V-1M-3K</t>
  </si>
  <si>
    <t>STRIP LED IP20: 19,2W/M-24V-1M-3K</t>
  </si>
  <si>
    <t>CAVO ROSSO NERO 2X0,5</t>
  </si>
  <si>
    <t>Supporto 1M + viti</t>
  </si>
  <si>
    <t>COPERCHIO TONDO</t>
  </si>
  <si>
    <t>LC mini-180 bianco SENSORE LUX</t>
  </si>
  <si>
    <t>INTERR.MAGNET. C6-C10-C16</t>
  </si>
  <si>
    <t>MATERIALE VARIO-MORSETTI</t>
  </si>
  <si>
    <t>SCATOLA 10X10 CON PG</t>
  </si>
  <si>
    <t>BOLLA 11</t>
  </si>
  <si>
    <t>BOLLA 34</t>
  </si>
  <si>
    <t>13.09.19</t>
  </si>
  <si>
    <t>14.10.19</t>
  </si>
  <si>
    <t>TUBI SCATOLE</t>
  </si>
  <si>
    <t>16.10.19</t>
  </si>
  <si>
    <t>21.10.19</t>
  </si>
  <si>
    <t>21.11.19</t>
  </si>
  <si>
    <t>PROVA LED</t>
  </si>
  <si>
    <t>20.11.20</t>
  </si>
  <si>
    <t>FILI</t>
  </si>
  <si>
    <t>25.11.20</t>
  </si>
  <si>
    <t>FILI FRUTTI</t>
  </si>
  <si>
    <t>26.11.20</t>
  </si>
  <si>
    <t>COLLEGATO LUCI CONTATORE</t>
  </si>
  <si>
    <t>27.11.20</t>
  </si>
  <si>
    <t>COLLEGATO QUADRO</t>
  </si>
  <si>
    <t>02.12.20</t>
  </si>
  <si>
    <t>FILI PRIMO PIANO E COLLEGATO</t>
  </si>
  <si>
    <t>03.12.20</t>
  </si>
  <si>
    <t>COLLEGATO PRIMO PIANO E QUADRO</t>
  </si>
  <si>
    <t>04.12.20</t>
  </si>
  <si>
    <t>21.12.20</t>
  </si>
  <si>
    <t>FILI GARAGE</t>
  </si>
  <si>
    <t xml:space="preserve">MATERIALE </t>
  </si>
  <si>
    <t>BOLLA 11B</t>
  </si>
  <si>
    <t>RIEPILOGO LAVORI</t>
  </si>
  <si>
    <t>N.   17B /2020__  del _31.07.2020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</si>
  <si>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____31/07/2020 ORE 08,00________</t>
    </r>
  </si>
  <si>
    <t>8451V</t>
  </si>
  <si>
    <t>FLOOD50840BSG2</t>
  </si>
  <si>
    <t>FLOOD 50W/4000K BK 100DEG S IP65   LEDV</t>
  </si>
  <si>
    <t>SEA</t>
  </si>
  <si>
    <t>MOTORE 24V SURF</t>
  </si>
  <si>
    <t>TONIOLO ROBERTO</t>
  </si>
  <si>
    <t>VIA SPIANZANA 31</t>
  </si>
  <si>
    <t>RIEPILOGO LAVORO:</t>
  </si>
  <si>
    <t>09.03.20</t>
  </si>
  <si>
    <t>CONTROLLO ROTTURA CANCELLO</t>
  </si>
  <si>
    <t>10.03.20</t>
  </si>
  <si>
    <t>PROVATO MOTORI</t>
  </si>
  <si>
    <t>05.05.20</t>
  </si>
  <si>
    <t>MOTORE E VIDEO</t>
  </si>
  <si>
    <t>06.05.20</t>
  </si>
  <si>
    <t>FARO ESTERNO-COLORE TARGA</t>
  </si>
  <si>
    <t>08.05.20</t>
  </si>
  <si>
    <t>CONTROLLO LUCI VIALE E CONNESSIONE</t>
  </si>
  <si>
    <t>SCOLLEGATO CHIAVE CANCELLO</t>
  </si>
  <si>
    <t>980 LISTINO</t>
  </si>
  <si>
    <t>COLORE-VARIO</t>
  </si>
  <si>
    <t>BENE SIGNIFICATIVO</t>
  </si>
  <si>
    <t>IVA AL 10%</t>
  </si>
  <si>
    <t>IVA AL 22%</t>
  </si>
  <si>
    <t>CONTO VECCHIO</t>
  </si>
  <si>
    <t>TOTALE VIDEO</t>
  </si>
  <si>
    <t>IMPONIBILE 1818-1734= 84</t>
  </si>
  <si>
    <t>IMPONIBILE 523 X 2 = 1046</t>
  </si>
  <si>
    <t>IMPONIBILE 1273-1046= 227</t>
  </si>
  <si>
    <t>SOLUZIONE A</t>
  </si>
  <si>
    <t>SOLUZIONE B</t>
  </si>
  <si>
    <t>IMPONIBILE 867X2=1734</t>
  </si>
  <si>
    <t>OVAEXWSMARTLEDS</t>
  </si>
  <si>
    <t>APPARECCHIO SMARTLED SL600 IP65 610LM 1H</t>
  </si>
  <si>
    <t>MODULO DI SICUREZZA PIZZATO</t>
  </si>
  <si>
    <t>RACCORDI - TUBO -VARIO</t>
  </si>
  <si>
    <t>N.   36 /2020__  del _29.12.2020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</si>
  <si>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____29.12.2020 ORE 14,00________</t>
    </r>
  </si>
  <si>
    <t>GUASTO MACCHINA</t>
  </si>
  <si>
    <t>01.12.20</t>
  </si>
  <si>
    <t>CONTROLLO PRESSA</t>
  </si>
  <si>
    <t>23.12.20</t>
  </si>
  <si>
    <t>EMERGENZE E RELE' SICUREZZA</t>
  </si>
  <si>
    <t>ORE X 25,00 EURO =</t>
  </si>
  <si>
    <t>INSTALLAZIONE MODULO SICUREZZA E MATERIALE</t>
  </si>
  <si>
    <t>QUADRO LAVASTOVIGLIE</t>
  </si>
  <si>
    <t>DEVIATORE 1P 16A BI + COPRIFORO</t>
  </si>
  <si>
    <t>QUADRETTI PRESE</t>
  </si>
  <si>
    <t>08.01.19</t>
  </si>
  <si>
    <t>TOLTO FILI I PIANO</t>
  </si>
  <si>
    <t>21.01.19</t>
  </si>
  <si>
    <t>12.06.19</t>
  </si>
  <si>
    <t>PER CONTATORI</t>
  </si>
  <si>
    <t>20.08.19</t>
  </si>
  <si>
    <t>TUBI CUCINA</t>
  </si>
  <si>
    <t>21.08.19</t>
  </si>
  <si>
    <t>22.08.19</t>
  </si>
  <si>
    <t>23.08.19</t>
  </si>
  <si>
    <t>28.08.19</t>
  </si>
  <si>
    <t>30.08.19</t>
  </si>
  <si>
    <t>ENEL E TUBI LINEA</t>
  </si>
  <si>
    <t>PREPARATO QUOADRO</t>
  </si>
  <si>
    <t>30.09.19</t>
  </si>
  <si>
    <t>TUBI I PIANO</t>
  </si>
  <si>
    <t>20.09.19</t>
  </si>
  <si>
    <t xml:space="preserve">TUBI SCALE </t>
  </si>
  <si>
    <t>25.09.19</t>
  </si>
  <si>
    <t>LINEA SOTTOSCALA</t>
  </si>
  <si>
    <t>04.12.19</t>
  </si>
  <si>
    <t>CAVO LINEA TELEFONICA</t>
  </si>
  <si>
    <t>11.12.19</t>
  </si>
  <si>
    <t>16.12.19</t>
  </si>
  <si>
    <t>FILI E LAMPADE CUCINA</t>
  </si>
  <si>
    <t>COLLEGATO FORNO E PRESE</t>
  </si>
  <si>
    <t>17.12.19</t>
  </si>
  <si>
    <t>QUADRO E LINEE</t>
  </si>
  <si>
    <t>24.12.19</t>
  </si>
  <si>
    <t>COLLEGATO LINEE PRESE</t>
  </si>
  <si>
    <t>16.01.20</t>
  </si>
  <si>
    <t>COLLEGATO CALDAIA</t>
  </si>
  <si>
    <t>20.01.20</t>
  </si>
  <si>
    <t>PRESE CUCINA</t>
  </si>
  <si>
    <t>21.01.20</t>
  </si>
  <si>
    <t>QUADRO CUCINA</t>
  </si>
  <si>
    <t>23.01.20</t>
  </si>
  <si>
    <t>FILI I PIANO E LUCI</t>
  </si>
  <si>
    <t>31.01.20</t>
  </si>
  <si>
    <t>LAMPADE E TUBI SOTTOSCALA</t>
  </si>
  <si>
    <t>12.02.20</t>
  </si>
  <si>
    <t>TUBI SALETTA PICCOLA</t>
  </si>
  <si>
    <t>24.02.20</t>
  </si>
  <si>
    <t>FILI SALETTA-BAR-SOTTOSCALA</t>
  </si>
  <si>
    <t>25.02.20</t>
  </si>
  <si>
    <t>LINEE QUADRO</t>
  </si>
  <si>
    <t>04.03.20</t>
  </si>
  <si>
    <t>GUASTO -ETICHETTE QUADRO</t>
  </si>
  <si>
    <t>24.09.20</t>
  </si>
  <si>
    <t>QUADRO CONTATORE-RIVELATORE GAS-FARI ESTERNI</t>
  </si>
  <si>
    <t>09.11.20</t>
  </si>
  <si>
    <t>QUADRO CALDAIA-LUCI INGRESSO BAR</t>
  </si>
  <si>
    <t>10.11.20</t>
  </si>
  <si>
    <t>SISTEMATO LUCI INGRESSO</t>
  </si>
  <si>
    <t>CAVI LUCI INGRESSO</t>
  </si>
  <si>
    <t>22.12.20</t>
  </si>
  <si>
    <t>COLLEGATO LAMPADE</t>
  </si>
  <si>
    <t>ORE TOTALI X EURO 23,00 =</t>
  </si>
  <si>
    <t>BOLLA 21B</t>
  </si>
  <si>
    <t>BOLLA 29B</t>
  </si>
  <si>
    <t>BOLLA 6B</t>
  </si>
  <si>
    <t>BOLLA 32</t>
  </si>
  <si>
    <t>DICHIARAZIONE BAR</t>
  </si>
  <si>
    <t>SCATOLA 8P COMPLETA 3 INTERR+DEVIATORE</t>
  </si>
  <si>
    <t>DICHIARAZIONE CASA</t>
  </si>
  <si>
    <t>FATTURA ACCONTO N. 32 DEL 2019</t>
  </si>
  <si>
    <t>MAIE DI ISEPPI ENNIO</t>
  </si>
  <si>
    <t>VIA GRANCARE BASSE</t>
  </si>
  <si>
    <t>PIANEZZE DI ARCUGNANO (VI)</t>
  </si>
  <si>
    <t>TUBO RIGIDO D16</t>
  </si>
  <si>
    <t>LAVORO LATINA</t>
  </si>
  <si>
    <t>SCHEDA MOTORE ROGER</t>
  </si>
  <si>
    <t>CANCELLO FABIO:</t>
  </si>
  <si>
    <t>LAVORO ORE 3,5</t>
  </si>
  <si>
    <t>TUBO SCATOLA D16</t>
  </si>
  <si>
    <t>OSRDP150055840G2</t>
  </si>
  <si>
    <t>PLAFONIERA STAGNA LED 1500 55W/840</t>
  </si>
  <si>
    <t>FILO 1,5MM2</t>
  </si>
  <si>
    <t xml:space="preserve">TUBO GUAINA </t>
  </si>
  <si>
    <t>PORTICO</t>
  </si>
  <si>
    <t>COPERCHI LAMPEGGIANTE</t>
  </si>
  <si>
    <t xml:space="preserve">LAVORO PORTICO 7 ORE X 23 EURO </t>
  </si>
  <si>
    <t>ORE 50 X 25</t>
  </si>
  <si>
    <t>ISEPPI ENNIO</t>
  </si>
  <si>
    <t>ETNFAZ6-C16/4</t>
  </si>
  <si>
    <t>INTERRUTTORE MAGN. 4P 16A 6KA "C"</t>
  </si>
  <si>
    <t>ETNFAZ6-C20/4</t>
  </si>
  <si>
    <t>INTERRUTTORE MAGN. 4P 20A 6KA "C"</t>
  </si>
  <si>
    <t>VIW19041B</t>
  </si>
  <si>
    <t>COPRIFORO BIANCO ARKE'</t>
  </si>
  <si>
    <t>VIW19005B</t>
  </si>
  <si>
    <t>DEVIATORE 1P 16A BIANCO ARKE'</t>
  </si>
  <si>
    <t>VIW19015B</t>
  </si>
  <si>
    <t>INTERRUTTORE 2P 16A BIANCO ARKE'</t>
  </si>
  <si>
    <t>VIW19201B</t>
  </si>
  <si>
    <t>PRESA 2P+T 10A P11 BIANCO ARKE'</t>
  </si>
  <si>
    <t>BTC504EC</t>
  </si>
  <si>
    <t>COPERCHIO P/SCATOLA 504E</t>
  </si>
  <si>
    <t>VIW14943.01</t>
  </si>
  <si>
    <t>PLACCA STAGNA 3P IP55 BI EIKON-PLANA +V</t>
  </si>
  <si>
    <t>VIWV51921</t>
  </si>
  <si>
    <t>SUPPORTO 1MOD.EIKON/PLANA P/GUIDA DIN</t>
  </si>
  <si>
    <t>BEG824L</t>
  </si>
  <si>
    <t>LAMPADA UP LED824L SE 250LM 90'/RM</t>
  </si>
  <si>
    <t>BOCIP40DSG36W</t>
  </si>
  <si>
    <t>CENTRALINO PAR. IP40 36MOD. C/PORT. BI</t>
  </si>
  <si>
    <t>AERPA256</t>
  </si>
  <si>
    <t>PRESA NEW AIR BI VIMAR ARKE'</t>
  </si>
  <si>
    <t>ELV6200</t>
  </si>
  <si>
    <t>VIW19339.11B</t>
  </si>
  <si>
    <t>VIW19320B</t>
  </si>
  <si>
    <t>PRESA RJ11 6/4 BIANCO ARKE'</t>
  </si>
  <si>
    <t>REL643</t>
  </si>
  <si>
    <t>PORTALAMPADA E27 PORC.BASE INCLIN.</t>
  </si>
  <si>
    <t>OSR25SFEFO</t>
  </si>
  <si>
    <t>LAMPADA PER FORNI SFERA 25W 230V E27</t>
  </si>
  <si>
    <t>OSRSURC40024830G</t>
  </si>
  <si>
    <t>PLAFONIERA SURFACE-C LED 400 24W/830</t>
  </si>
  <si>
    <t>VIW14095</t>
  </si>
  <si>
    <t>COMMUTATORE 1P 6(2)A 4 POS.</t>
  </si>
  <si>
    <t>VIW19653.16</t>
  </si>
  <si>
    <t>PLACCA CLASSIC 3MOD.LAVA ARKE'</t>
  </si>
  <si>
    <t>VIW19654.16</t>
  </si>
  <si>
    <t>PLACCA CLASSIC 4MOD.LAVA ARKE'</t>
  </si>
  <si>
    <t>FECP11</t>
  </si>
  <si>
    <t>VIA054270</t>
  </si>
  <si>
    <t>Scatola inc. centr. estetico 12M azzurro</t>
  </si>
  <si>
    <t>AER001824</t>
  </si>
  <si>
    <t>Contropresa serie New Air @ 50 da incasso c</t>
  </si>
  <si>
    <t>GWS076819</t>
  </si>
  <si>
    <r>
      <t>data e ora del ritiro</t>
    </r>
    <r>
      <rPr>
        <sz val="10"/>
        <color theme="1"/>
        <rFont val="Calibri"/>
        <family val="2"/>
        <scheme val="minor"/>
      </rPr>
      <t xml:space="preserve"> ____21/12/2020 ORE 08,00________</t>
    </r>
  </si>
  <si>
    <t>N.   35 /2020__  del _21.12.2020</t>
  </si>
  <si>
    <t>N.   37/2020__  del _30.12.2020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</si>
  <si>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____30/12/2020 ORE 08,00________</t>
    </r>
  </si>
  <si>
    <t>TUBO CORRUGATO D20</t>
  </si>
  <si>
    <t>TUBO CORRUGATO D25</t>
  </si>
  <si>
    <t>SCATOLAINCASSO PT5</t>
  </si>
  <si>
    <t>SCATOLAINCASSO PT9</t>
  </si>
  <si>
    <t xml:space="preserve"> </t>
  </si>
  <si>
    <t>CAVO TELEF 1 COPPIA</t>
  </si>
  <si>
    <t>CAVO TELEF 4 COPPIE</t>
  </si>
  <si>
    <t>CAVO ALLARME 6X0,22</t>
  </si>
  <si>
    <t>SPINA + PRESA SCHUKO</t>
  </si>
  <si>
    <t>ANTENNA IV V</t>
  </si>
  <si>
    <t>AMPLIFICATORE 30DB</t>
  </si>
  <si>
    <t>DIVISORIO</t>
  </si>
  <si>
    <t>MIX DA PALO</t>
  </si>
  <si>
    <t>PRESA TV COMPLETA + PROLUNGA</t>
  </si>
  <si>
    <t>MODULATORE TV</t>
  </si>
  <si>
    <t>CITOFONO PAR.DIGIT. + 3 PULSANTI</t>
  </si>
  <si>
    <t>PRESA RJ45 NETSAFE CAT.5E UTP BI + SPINA E PROLUNGA</t>
  </si>
  <si>
    <t>MORSETTI - COPERCHI SCATOLE - SILICONE</t>
  </si>
  <si>
    <t>INTERR.TERMICI VARI C6-C10-C16</t>
  </si>
  <si>
    <t>COPPIA TRASDUTTORI VIDEO</t>
  </si>
  <si>
    <t>SENSORE INFRAROSSO</t>
  </si>
  <si>
    <t>18.6.20</t>
  </si>
  <si>
    <t>1.7.20</t>
  </si>
  <si>
    <t>17.7.20</t>
  </si>
  <si>
    <t>26.9.20</t>
  </si>
  <si>
    <t>3.10.20</t>
  </si>
  <si>
    <t>7.12.20</t>
  </si>
  <si>
    <t>10.12.20</t>
  </si>
  <si>
    <t>11.12.20</t>
  </si>
  <si>
    <t>14.12.20</t>
  </si>
  <si>
    <t>15.12.20</t>
  </si>
  <si>
    <t>18.12.20</t>
  </si>
  <si>
    <t>GIORNO</t>
  </si>
  <si>
    <t>tracce</t>
  </si>
  <si>
    <t>tracce e scatole</t>
  </si>
  <si>
    <t>tubo aria malta</t>
  </si>
  <si>
    <t>coperchi</t>
  </si>
  <si>
    <t>aspiratore</t>
  </si>
  <si>
    <t>fili</t>
  </si>
  <si>
    <t>frutti</t>
  </si>
  <si>
    <t>cavi vari</t>
  </si>
  <si>
    <t>lampade</t>
  </si>
  <si>
    <t>antenna</t>
  </si>
  <si>
    <t>cappa citofono</t>
  </si>
  <si>
    <t>riscaldamento rivelatore di gas</t>
  </si>
  <si>
    <t xml:space="preserve">collegato </t>
  </si>
  <si>
    <t>x 23  euro</t>
  </si>
  <si>
    <t>totale</t>
  </si>
  <si>
    <t>BINARIO LED COMPLETO DI LED</t>
  </si>
  <si>
    <t>TRASFORMATORE 24V 75W</t>
  </si>
  <si>
    <t>N.   38 /2020__  del _31.12.2020</t>
  </si>
  <si>
    <r>
      <t>data e ora del ritiro</t>
    </r>
    <r>
      <rPr>
        <sz val="10"/>
        <color theme="1"/>
        <rFont val="Calibri"/>
        <family val="2"/>
        <scheme val="minor"/>
      </rPr>
      <t xml:space="preserve"> ____31/12/2020 ORE 08,00________</t>
    </r>
  </si>
  <si>
    <t>FIAFG20722</t>
  </si>
  <si>
    <t>BATTERIA AL PIOMBO 12V 7,2AH FASTON GR.</t>
  </si>
  <si>
    <t>OSR03923P</t>
  </si>
  <si>
    <t>LEDPPIN30 CL 2,4W/827 12V G4 FS1   OSRAM</t>
  </si>
  <si>
    <t>EVO03820L</t>
  </si>
  <si>
    <t>Citofono da parete 2F+ bianco</t>
  </si>
  <si>
    <t>COPPIA FOTOCELLULE INCASSO</t>
  </si>
  <si>
    <t>CORDINI DI SICUREZZA CANCELLO</t>
  </si>
  <si>
    <t>COSTA DI SICUREZZA MECCANICA 180 + CONTATTI</t>
  </si>
  <si>
    <t>LAMPADE 2,4W</t>
  </si>
  <si>
    <t>OSR04013A</t>
  </si>
  <si>
    <t>LEDPPIN20 CL 1,8W/827 12V G4 FS1   OSRAM</t>
  </si>
  <si>
    <t>LAMPADE G4 10W</t>
  </si>
  <si>
    <t>LAMPADE PIATTE 13W</t>
  </si>
  <si>
    <t>LAMPADA NEON 2X18W</t>
  </si>
  <si>
    <t>viale riviera berica 345</t>
  </si>
  <si>
    <t>vicenza</t>
  </si>
  <si>
    <t>residence berico</t>
  </si>
  <si>
    <t>MANUTENZIONI N. 2</t>
  </si>
  <si>
    <t>SOSTIT.BATTERIA CANCELLO</t>
  </si>
  <si>
    <t>CONTROLLO CANCELLO ANTERIORE</t>
  </si>
  <si>
    <t>E SOST.FOTOCELLULA</t>
  </si>
  <si>
    <t>INSTALLATO CORDINI ACCIAIO CANCELLI</t>
  </si>
  <si>
    <t>02.04.20 + 25.11.20</t>
  </si>
  <si>
    <t>SOSTITUZIONE COSTA SICUREZZA</t>
  </si>
  <si>
    <t>10 ORE</t>
  </si>
  <si>
    <t>LAVORO SCHEDA MESSAGGI</t>
  </si>
  <si>
    <t>lavoro taverna</t>
  </si>
  <si>
    <t>FATTURA MAIE</t>
  </si>
  <si>
    <t>LAMPADE</t>
  </si>
  <si>
    <t>LINEE SOFFITTA PER CUCINA</t>
  </si>
  <si>
    <t>22.09.20</t>
  </si>
  <si>
    <t>LINEE  CUCINA</t>
  </si>
  <si>
    <t>11.09.20</t>
  </si>
  <si>
    <t>SOSTITUITO RELE' CANCELLO</t>
  </si>
  <si>
    <t>GUASTO LINEA SOFFITTO</t>
  </si>
  <si>
    <t>REGOLATO CANCELLO -CEMENTO</t>
  </si>
  <si>
    <t>CANCELLO E ALLARME</t>
  </si>
  <si>
    <t>23.07.20</t>
  </si>
  <si>
    <t>CONTROLLO ALLARME</t>
  </si>
  <si>
    <t>ANTENNA QUADRO CLIMA</t>
  </si>
  <si>
    <t>15.07.20</t>
  </si>
  <si>
    <t>CONTROLLO CANCELLO E TV S.ROCCO</t>
  </si>
  <si>
    <t>18.06.20</t>
  </si>
  <si>
    <t>COLLEGATO CLIMA S.ROCCO</t>
  </si>
  <si>
    <t>PULITO SCHEDA MOTORE</t>
  </si>
  <si>
    <t>12.03.20</t>
  </si>
  <si>
    <t>GUASTO CANCELLO LAMPEGGIANTE</t>
  </si>
  <si>
    <t>GUASTO LINEA GIOVANNI</t>
  </si>
  <si>
    <t>21.02.20</t>
  </si>
  <si>
    <t>CONTROLLATO FOTOCELLULA</t>
  </si>
  <si>
    <t>06.12.19</t>
  </si>
  <si>
    <r>
      <t>data e ora del ritiro</t>
    </r>
    <r>
      <rPr>
        <sz val="10"/>
        <color theme="1"/>
        <rFont val="Calibri"/>
        <family val="2"/>
        <scheme val="minor"/>
      </rPr>
      <t xml:space="preserve"> ____24/11/2020 ORE 08,00________</t>
    </r>
  </si>
  <si>
    <t>SCHUKO + SPINA VOLANTE</t>
  </si>
  <si>
    <t>INTERR.C16</t>
  </si>
  <si>
    <t>RACCORDI TUBO</t>
  </si>
  <si>
    <t>SUPPORTO+PLACCA+PRESA TV</t>
  </si>
  <si>
    <t>RIPARTITORE 4 USCITE</t>
  </si>
  <si>
    <t>AMPLIFICATORE TV</t>
  </si>
  <si>
    <t>PALO 3X2 ZINCATO</t>
  </si>
  <si>
    <t>ANTENNA TRIPLA V U 56 ELEM</t>
  </si>
  <si>
    <t>CAVALOTTI UNIVERSALI</t>
  </si>
  <si>
    <t>CAVO 3X1,5 + SPINA + PRESA</t>
  </si>
  <si>
    <t>SUPPORTO + PLACCA 4P</t>
  </si>
  <si>
    <t>RELE' 12W + BASE</t>
  </si>
  <si>
    <t>MORSETTO GUIDA PORTAFUSIBILE</t>
  </si>
  <si>
    <t>RICEVENTE NOLOGO</t>
  </si>
  <si>
    <t>BARRA FILETTATA-RESINA-CEMENTO</t>
  </si>
  <si>
    <t>FINECORSA</t>
  </si>
  <si>
    <t>MOTORE H30</t>
  </si>
  <si>
    <t>LAMPADA E27 LED</t>
  </si>
  <si>
    <t xml:space="preserve">PRESSACAVI </t>
  </si>
  <si>
    <t>RELE' BASE 220V</t>
  </si>
  <si>
    <t>QUADRO STAGNO 4MD</t>
  </si>
  <si>
    <t>CAVO 4 X 1 MM2</t>
  </si>
  <si>
    <t>CAVO 4 X 1,5 MM2</t>
  </si>
  <si>
    <t>CAVO 3 X 2,5 MM2</t>
  </si>
  <si>
    <t>Mult. 4pr.bip/ted.1,5m 3G1+s/int. BI</t>
  </si>
  <si>
    <t>LEB01254R</t>
  </si>
  <si>
    <t>LAMPEGGIATORE LED 120-230VCA</t>
  </si>
  <si>
    <t>CMCKLED</t>
  </si>
  <si>
    <t>VIA SAN ROCCO 48 - VICENZA</t>
  </si>
  <si>
    <t>BARON MARGHERITA</t>
  </si>
  <si>
    <t>N.   28B /2020__  del _24/11/2020</t>
  </si>
  <si>
    <t>fattura 5/2021</t>
  </si>
  <si>
    <t>RIMANENZA</t>
  </si>
  <si>
    <t>05.01.2021 APPARTAMENTO VICENZA PER TERMOSTATO E LUCI 1,5 ORE</t>
  </si>
  <si>
    <t>27.01.21</t>
  </si>
  <si>
    <t>RIPRISTINO GUASTO CANCELLO</t>
  </si>
  <si>
    <t>23.03.21</t>
  </si>
  <si>
    <t>GUASTO CONTATORE CONDOMINIO</t>
  </si>
  <si>
    <t>N. 2 MANUTENZIONI</t>
  </si>
  <si>
    <t>BATTERIA</t>
  </si>
  <si>
    <t>SOSTITUZIONE MOTORE</t>
  </si>
  <si>
    <t>16.11.21</t>
  </si>
  <si>
    <t>SOSTITUZ.TRASFORMATORE LUCI SCALE</t>
  </si>
  <si>
    <t>10.11.21</t>
  </si>
  <si>
    <t>N. 4 LAMPADINE SOSTITUITE</t>
  </si>
  <si>
    <t>TOTALE 2020</t>
  </si>
  <si>
    <t>fattura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</si>
</sst>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sz val="11"/>
      <name val="Times New Roman"/>
      <family val="1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Times New Roman"/>
      <family val="1"/>
    </font>
    <font>
      <i/>
      <sz val="9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8">
    <xf numFmtId="0" fontId="0" fillId="0" borderId="0" xfId="0"/>
    <xf numFmtId="0" fontId="3" fillId="0" borderId="0" xfId="0" applyFont="1"/>
    <xf numFmtId="0" fontId="6" fillId="0" borderId="4" xfId="0" applyFont="1" applyBorder="1"/>
    <xf numFmtId="0" fontId="7" fillId="0" borderId="7" xfId="0" applyFont="1" applyBorder="1"/>
    <xf numFmtId="0" fontId="8" fillId="0" borderId="0" xfId="0" applyFont="1" applyAlignment="1">
      <alignment horizontal="center"/>
    </xf>
    <xf numFmtId="0" fontId="8" fillId="0" borderId="8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3" fillId="0" borderId="8" xfId="0" applyFont="1" applyBorder="1"/>
    <xf numFmtId="44" fontId="3" fillId="0" borderId="8" xfId="1" applyFont="1" applyBorder="1"/>
    <xf numFmtId="44" fontId="5" fillId="0" borderId="0" xfId="1" applyFont="1" applyBorder="1"/>
    <xf numFmtId="0" fontId="0" fillId="0" borderId="8" xfId="0" applyBorder="1"/>
    <xf numFmtId="44" fontId="0" fillId="0" borderId="8" xfId="1" applyFont="1" applyBorder="1"/>
    <xf numFmtId="164" fontId="0" fillId="0" borderId="0" xfId="0" applyNumberFormat="1"/>
    <xf numFmtId="0" fontId="0" fillId="0" borderId="0" xfId="0" applyFont="1"/>
    <xf numFmtId="0" fontId="0" fillId="0" borderId="8" xfId="0" applyBorder="1" applyAlignment="1">
      <alignment horizontal="center"/>
    </xf>
    <xf numFmtId="44" fontId="0" fillId="0" borderId="0" xfId="1" applyFont="1"/>
    <xf numFmtId="44" fontId="5" fillId="0" borderId="0" xfId="1" applyFont="1" applyFill="1" applyBorder="1"/>
    <xf numFmtId="0" fontId="0" fillId="0" borderId="8" xfId="0" applyFont="1" applyBorder="1"/>
    <xf numFmtId="44" fontId="2" fillId="0" borderId="8" xfId="1" applyFont="1" applyBorder="1"/>
    <xf numFmtId="164" fontId="3" fillId="0" borderId="8" xfId="0" applyNumberFormat="1" applyFont="1" applyBorder="1"/>
    <xf numFmtId="0" fontId="8" fillId="0" borderId="13" xfId="0" applyFont="1" applyBorder="1"/>
    <xf numFmtId="0" fontId="3" fillId="0" borderId="14" xfId="0" applyFont="1" applyBorder="1"/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7" xfId="0" applyFont="1" applyBorder="1"/>
    <xf numFmtId="0" fontId="8" fillId="0" borderId="1" xfId="0" applyFont="1" applyBorder="1"/>
    <xf numFmtId="0" fontId="3" fillId="0" borderId="2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0" xfId="0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0" xfId="0" applyFont="1" applyFill="1" applyBorder="1"/>
    <xf numFmtId="0" fontId="0" fillId="0" borderId="8" xfId="0" applyBorder="1" applyAlignment="1">
      <alignment horizontal="left"/>
    </xf>
    <xf numFmtId="0" fontId="0" fillId="0" borderId="8" xfId="0" applyFont="1" applyFill="1" applyBorder="1"/>
    <xf numFmtId="44" fontId="0" fillId="0" borderId="0" xfId="0" applyNumberFormat="1"/>
    <xf numFmtId="0" fontId="0" fillId="0" borderId="11" xfId="0" applyBorder="1"/>
    <xf numFmtId="9" fontId="0" fillId="0" borderId="0" xfId="0" applyNumberFormat="1"/>
    <xf numFmtId="44" fontId="0" fillId="0" borderId="11" xfId="0" applyNumberFormat="1" applyBorder="1"/>
    <xf numFmtId="44" fontId="0" fillId="0" borderId="11" xfId="1" applyFont="1" applyBorder="1"/>
    <xf numFmtId="0" fontId="0" fillId="0" borderId="0" xfId="0" applyBorder="1"/>
    <xf numFmtId="44" fontId="0" fillId="0" borderId="0" xfId="0" applyNumberFormat="1" applyBorder="1"/>
    <xf numFmtId="44" fontId="2" fillId="0" borderId="0" xfId="0" applyNumberFormat="1" applyFont="1"/>
    <xf numFmtId="44" fontId="2" fillId="0" borderId="0" xfId="1" applyFont="1"/>
    <xf numFmtId="0" fontId="2" fillId="0" borderId="0" xfId="0" applyFont="1"/>
    <xf numFmtId="44" fontId="2" fillId="0" borderId="11" xfId="1" applyFont="1" applyBorder="1"/>
    <xf numFmtId="0" fontId="6" fillId="0" borderId="0" xfId="0" applyFont="1" applyBorder="1"/>
    <xf numFmtId="0" fontId="7" fillId="0" borderId="0" xfId="0" applyFont="1" applyBorder="1"/>
    <xf numFmtId="44" fontId="3" fillId="0" borderId="0" xfId="1" applyFont="1" applyBorder="1"/>
    <xf numFmtId="164" fontId="3" fillId="0" borderId="0" xfId="0" applyNumberFormat="1" applyFont="1" applyBorder="1"/>
    <xf numFmtId="0" fontId="3" fillId="0" borderId="0" xfId="0" applyFont="1" applyBorder="1"/>
    <xf numFmtId="0" fontId="8" fillId="0" borderId="0" xfId="0" applyFont="1" applyBorder="1" applyAlignment="1">
      <alignment horizontal="center"/>
    </xf>
    <xf numFmtId="44" fontId="3" fillId="0" borderId="0" xfId="0" applyNumberFormat="1" applyFont="1" applyBorder="1"/>
    <xf numFmtId="44" fontId="0" fillId="0" borderId="0" xfId="0" applyNumberFormat="1" applyBorder="1" applyAlignment="1">
      <alignment horizontal="center"/>
    </xf>
    <xf numFmtId="44" fontId="12" fillId="0" borderId="0" xfId="0" applyNumberFormat="1" applyFont="1" applyBorder="1"/>
    <xf numFmtId="44" fontId="2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165" fontId="5" fillId="0" borderId="8" xfId="0" applyNumberFormat="1" applyFont="1" applyBorder="1"/>
    <xf numFmtId="44" fontId="5" fillId="0" borderId="0" xfId="1" applyFont="1"/>
    <xf numFmtId="0" fontId="0" fillId="0" borderId="7" xfId="0" applyBorder="1" applyAlignment="1">
      <alignment horizontal="center"/>
    </xf>
    <xf numFmtId="165" fontId="5" fillId="0" borderId="0" xfId="0" applyNumberFormat="1" applyFont="1"/>
    <xf numFmtId="0" fontId="0" fillId="0" borderId="7" xfId="0" applyBorder="1"/>
    <xf numFmtId="0" fontId="2" fillId="0" borderId="8" xfId="0" applyFont="1" applyBorder="1"/>
    <xf numFmtId="0" fontId="3" fillId="0" borderId="8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10" xfId="0" applyBorder="1"/>
    <xf numFmtId="0" fontId="5" fillId="0" borderId="0" xfId="0" applyFont="1" applyAlignment="1">
      <alignment horizontal="center"/>
    </xf>
    <xf numFmtId="14" fontId="5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9" fontId="0" fillId="0" borderId="0" xfId="1" applyNumberFormat="1" applyFont="1"/>
    <xf numFmtId="0" fontId="0" fillId="0" borderId="0" xfId="0" quotePrefix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8" xfId="0" applyFont="1" applyBorder="1"/>
    <xf numFmtId="0" fontId="5" fillId="0" borderId="0" xfId="0" applyFont="1" applyAlignment="1">
      <alignment horizontal="center"/>
    </xf>
    <xf numFmtId="44" fontId="0" fillId="0" borderId="8" xfId="0" applyNumberFormat="1" applyBorder="1"/>
    <xf numFmtId="164" fontId="0" fillId="0" borderId="8" xfId="0" applyNumberFormat="1" applyBorder="1"/>
    <xf numFmtId="0" fontId="15" fillId="0" borderId="0" xfId="0" applyFont="1"/>
    <xf numFmtId="0" fontId="16" fillId="0" borderId="0" xfId="0" applyFont="1"/>
    <xf numFmtId="44" fontId="15" fillId="0" borderId="0" xfId="1" applyFont="1"/>
    <xf numFmtId="0" fontId="15" fillId="0" borderId="0" xfId="0" applyFont="1" applyAlignment="1">
      <alignment horizontal="right"/>
    </xf>
    <xf numFmtId="44" fontId="15" fillId="0" borderId="0" xfId="0" applyNumberFormat="1" applyFont="1"/>
    <xf numFmtId="14" fontId="17" fillId="0" borderId="0" xfId="0" applyNumberFormat="1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44" fontId="18" fillId="0" borderId="0" xfId="1" applyFont="1" applyAlignment="1">
      <alignment vertical="center" wrapText="1"/>
    </xf>
    <xf numFmtId="9" fontId="15" fillId="0" borderId="0" xfId="1" applyNumberFormat="1" applyFont="1"/>
    <xf numFmtId="44" fontId="15" fillId="0" borderId="11" xfId="1" applyFont="1" applyBorder="1"/>
    <xf numFmtId="0" fontId="5" fillId="0" borderId="0" xfId="0" applyFont="1" applyAlignment="1">
      <alignment horizontal="center"/>
    </xf>
    <xf numFmtId="44" fontId="15" fillId="0" borderId="0" xfId="1" applyFont="1" applyBorder="1"/>
    <xf numFmtId="0" fontId="19" fillId="0" borderId="8" xfId="0" applyFont="1" applyBorder="1" applyAlignment="1">
      <alignment horizontal="center"/>
    </xf>
    <xf numFmtId="165" fontId="19" fillId="0" borderId="8" xfId="0" applyNumberFormat="1" applyFont="1" applyBorder="1"/>
    <xf numFmtId="0" fontId="19" fillId="0" borderId="8" xfId="0" applyFont="1" applyBorder="1"/>
    <xf numFmtId="44" fontId="19" fillId="0" borderId="0" xfId="1" applyFont="1"/>
    <xf numFmtId="0" fontId="13" fillId="0" borderId="8" xfId="0" applyFont="1" applyBorder="1" applyAlignment="1">
      <alignment horizontal="center"/>
    </xf>
    <xf numFmtId="165" fontId="13" fillId="0" borderId="8" xfId="0" applyNumberFormat="1" applyFont="1" applyBorder="1"/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5" fontId="13" fillId="0" borderId="0" xfId="0" applyNumberFormat="1" applyFont="1"/>
    <xf numFmtId="0" fontId="0" fillId="0" borderId="7" xfId="0" applyFont="1" applyBorder="1"/>
    <xf numFmtId="44" fontId="0" fillId="0" borderId="9" xfId="1" applyFont="1" applyFill="1" applyBorder="1"/>
    <xf numFmtId="0" fontId="5" fillId="0" borderId="0" xfId="0" applyFont="1" applyAlignment="1"/>
    <xf numFmtId="44" fontId="5" fillId="0" borderId="0" xfId="1" applyFont="1" applyAlignment="1">
      <alignment vertical="center"/>
    </xf>
    <xf numFmtId="44" fontId="5" fillId="0" borderId="0" xfId="1" applyFont="1" applyAlignment="1"/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/>
    <xf numFmtId="0" fontId="3" fillId="0" borderId="0" xfId="0" applyFont="1" applyAlignment="1"/>
    <xf numFmtId="0" fontId="8" fillId="0" borderId="0" xfId="0" applyFont="1" applyAlignment="1"/>
    <xf numFmtId="0" fontId="0" fillId="0" borderId="0" xfId="0" applyAlignment="1"/>
    <xf numFmtId="0" fontId="11" fillId="0" borderId="0" xfId="0" applyFont="1" applyAlignment="1"/>
    <xf numFmtId="0" fontId="0" fillId="0" borderId="8" xfId="0" applyBorder="1" applyAlignment="1"/>
    <xf numFmtId="0" fontId="3" fillId="0" borderId="8" xfId="0" applyFont="1" applyBorder="1" applyAlignment="1"/>
    <xf numFmtId="0" fontId="8" fillId="0" borderId="13" xfId="0" applyFont="1" applyBorder="1" applyAlignment="1"/>
    <xf numFmtId="0" fontId="8" fillId="0" borderId="1" xfId="0" applyFont="1" applyBorder="1" applyAlignment="1"/>
    <xf numFmtId="0" fontId="3" fillId="0" borderId="10" xfId="0" applyFont="1" applyBorder="1" applyAlignment="1"/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9" xfId="0" applyFill="1" applyBorder="1" applyAlignment="1"/>
    <xf numFmtId="0" fontId="0" fillId="0" borderId="9" xfId="0" applyFill="1" applyBorder="1"/>
    <xf numFmtId="0" fontId="0" fillId="0" borderId="0" xfId="0" applyFill="1" applyBorder="1"/>
    <xf numFmtId="0" fontId="20" fillId="0" borderId="0" xfId="0" applyFont="1"/>
    <xf numFmtId="0" fontId="0" fillId="0" borderId="15" xfId="0" applyBorder="1"/>
    <xf numFmtId="0" fontId="0" fillId="0" borderId="16" xfId="0" applyBorder="1"/>
    <xf numFmtId="44" fontId="0" fillId="0" borderId="17" xfId="1" applyFont="1" applyBorder="1"/>
    <xf numFmtId="0" fontId="0" fillId="0" borderId="18" xfId="0" applyBorder="1"/>
    <xf numFmtId="44" fontId="0" fillId="0" borderId="19" xfId="1" applyFont="1" applyBorder="1"/>
    <xf numFmtId="0" fontId="0" fillId="0" borderId="20" xfId="0" applyBorder="1"/>
    <xf numFmtId="0" fontId="0" fillId="0" borderId="21" xfId="0" applyBorder="1"/>
    <xf numFmtId="44" fontId="0" fillId="0" borderId="22" xfId="1" applyFont="1" applyBorder="1"/>
    <xf numFmtId="0" fontId="5" fillId="0" borderId="0" xfId="0" applyFont="1" applyAlignment="1">
      <alignment horizontal="center"/>
    </xf>
    <xf numFmtId="14" fontId="0" fillId="0" borderId="0" xfId="0" applyNumberFormat="1"/>
    <xf numFmtId="0" fontId="0" fillId="0" borderId="23" xfId="0" applyBorder="1" applyAlignment="1">
      <alignment horizontal="right"/>
    </xf>
    <xf numFmtId="44" fontId="0" fillId="0" borderId="24" xfId="0" applyNumberFormat="1" applyBorder="1"/>
    <xf numFmtId="0" fontId="5" fillId="0" borderId="0" xfId="0" applyFont="1" applyAlignment="1">
      <alignment horizontal="center"/>
    </xf>
    <xf numFmtId="0" fontId="0" fillId="0" borderId="8" xfId="0" applyFont="1" applyBorder="1" applyAlignment="1">
      <alignment horizontal="left"/>
    </xf>
    <xf numFmtId="0" fontId="21" fillId="0" borderId="0" xfId="0" applyFont="1"/>
    <xf numFmtId="0" fontId="0" fillId="0" borderId="0" xfId="0" quotePrefix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Font="1" applyBorder="1"/>
    <xf numFmtId="44" fontId="0" fillId="0" borderId="0" xfId="0" applyNumberFormat="1" applyFont="1" applyBorder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165" fontId="5" fillId="0" borderId="8" xfId="0" applyNumberFormat="1" applyFont="1" applyFill="1" applyBorder="1"/>
    <xf numFmtId="0" fontId="22" fillId="0" borderId="8" xfId="0" applyFont="1" applyBorder="1"/>
    <xf numFmtId="0" fontId="5" fillId="0" borderId="0" xfId="0" applyFont="1" applyAlignment="1">
      <alignment horizontal="center"/>
    </xf>
    <xf numFmtId="164" fontId="12" fillId="0" borderId="8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3" xfId="0" applyFont="1" applyBorder="1"/>
    <xf numFmtId="0" fontId="3" fillId="0" borderId="4" xfId="0" applyFont="1" applyBorder="1"/>
    <xf numFmtId="0" fontId="3" fillId="0" borderId="8" xfId="0" applyFont="1" applyFill="1" applyBorder="1"/>
    <xf numFmtId="0" fontId="5" fillId="0" borderId="0" xfId="0" applyFont="1" applyAlignment="1">
      <alignment horizontal="center"/>
    </xf>
    <xf numFmtId="44" fontId="0" fillId="0" borderId="0" xfId="0" applyNumberFormat="1" applyAlignment="1">
      <alignment horizontal="right"/>
    </xf>
    <xf numFmtId="0" fontId="23" fillId="0" borderId="0" xfId="0" applyFont="1"/>
    <xf numFmtId="44" fontId="0" fillId="0" borderId="25" xfId="1" applyFont="1" applyBorder="1"/>
    <xf numFmtId="44" fontId="25" fillId="0" borderId="0" xfId="1" applyFont="1"/>
    <xf numFmtId="0" fontId="5" fillId="0" borderId="8" xfId="0" applyFont="1" applyBorder="1" applyAlignment="1">
      <alignment horizontal="right"/>
    </xf>
    <xf numFmtId="165" fontId="5" fillId="0" borderId="9" xfId="0" applyNumberFormat="1" applyFont="1" applyFill="1" applyBorder="1"/>
    <xf numFmtId="44" fontId="1" fillId="0" borderId="8" xfId="1" applyFont="1" applyBorder="1"/>
    <xf numFmtId="0" fontId="5" fillId="0" borderId="0" xfId="0" applyFont="1" applyAlignment="1">
      <alignment horizontal="center"/>
    </xf>
    <xf numFmtId="0" fontId="27" fillId="0" borderId="4" xfId="0" applyFont="1" applyBorder="1"/>
    <xf numFmtId="0" fontId="28" fillId="0" borderId="7" xfId="0" applyFont="1" applyBorder="1"/>
    <xf numFmtId="0" fontId="29" fillId="0" borderId="0" xfId="0" applyFont="1" applyAlignment="1">
      <alignment horizontal="center"/>
    </xf>
    <xf numFmtId="0" fontId="29" fillId="0" borderId="8" xfId="0" applyFont="1" applyBorder="1"/>
    <xf numFmtId="0" fontId="17" fillId="0" borderId="0" xfId="0" applyFont="1" applyAlignment="1">
      <alignment horizontal="center"/>
    </xf>
    <xf numFmtId="0" fontId="29" fillId="0" borderId="0" xfId="0" applyFont="1"/>
    <xf numFmtId="0" fontId="15" fillId="0" borderId="4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8" fillId="0" borderId="0" xfId="0" applyFont="1"/>
    <xf numFmtId="0" fontId="15" fillId="0" borderId="8" xfId="0" applyFont="1" applyBorder="1"/>
    <xf numFmtId="0" fontId="15" fillId="0" borderId="8" xfId="0" applyFont="1" applyBorder="1" applyAlignment="1">
      <alignment horizontal="right"/>
    </xf>
    <xf numFmtId="0" fontId="15" fillId="0" borderId="8" xfId="0" applyFont="1" applyFill="1" applyBorder="1"/>
    <xf numFmtId="0" fontId="15" fillId="0" borderId="8" xfId="0" applyFont="1" applyBorder="1" applyAlignment="1">
      <alignment horizontal="left"/>
    </xf>
    <xf numFmtId="0" fontId="15" fillId="0" borderId="13" xfId="0" applyFont="1" applyBorder="1"/>
    <xf numFmtId="0" fontId="15" fillId="0" borderId="14" xfId="0" applyFont="1" applyBorder="1"/>
    <xf numFmtId="0" fontId="15" fillId="0" borderId="4" xfId="0" applyFont="1" applyBorder="1"/>
    <xf numFmtId="0" fontId="29" fillId="0" borderId="13" xfId="0" applyFont="1" applyBorder="1"/>
    <xf numFmtId="0" fontId="29" fillId="0" borderId="4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15" fillId="0" borderId="7" xfId="0" applyFont="1" applyBorder="1"/>
    <xf numFmtId="0" fontId="29" fillId="0" borderId="1" xfId="0" applyFont="1" applyBorder="1"/>
    <xf numFmtId="0" fontId="15" fillId="0" borderId="2" xfId="0" applyFont="1" applyBorder="1"/>
    <xf numFmtId="0" fontId="15" fillId="0" borderId="9" xfId="0" applyFont="1" applyBorder="1"/>
    <xf numFmtId="0" fontId="15" fillId="0" borderId="10" xfId="0" applyFont="1" applyBorder="1"/>
    <xf numFmtId="0" fontId="15" fillId="0" borderId="11" xfId="0" applyFont="1" applyBorder="1"/>
    <xf numFmtId="0" fontId="5" fillId="0" borderId="0" xfId="0" applyFont="1" applyAlignment="1">
      <alignment horizontal="center"/>
    </xf>
    <xf numFmtId="0" fontId="32" fillId="0" borderId="0" xfId="0" applyFont="1"/>
    <xf numFmtId="0" fontId="2" fillId="0" borderId="26" xfId="0" applyFont="1" applyBorder="1"/>
    <xf numFmtId="0" fontId="0" fillId="0" borderId="13" xfId="0" applyBorder="1"/>
    <xf numFmtId="0" fontId="0" fillId="0" borderId="14" xfId="0" applyBorder="1"/>
    <xf numFmtId="0" fontId="5" fillId="0" borderId="0" xfId="0" applyFont="1" applyAlignment="1">
      <alignment horizontal="center"/>
    </xf>
    <xf numFmtId="0" fontId="16" fillId="0" borderId="8" xfId="0" applyFont="1" applyBorder="1"/>
    <xf numFmtId="0" fontId="15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right" vertical="center" wrapText="1"/>
    </xf>
    <xf numFmtId="0" fontId="17" fillId="0" borderId="8" xfId="0" applyFont="1" applyBorder="1" applyAlignment="1">
      <alignment vertical="center" wrapText="1"/>
    </xf>
    <xf numFmtId="0" fontId="3" fillId="0" borderId="14" xfId="0" applyFont="1" applyBorder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5" fillId="0" borderId="8" xfId="0" applyFont="1" applyFill="1" applyBorder="1"/>
    <xf numFmtId="0" fontId="5" fillId="0" borderId="8" xfId="0" applyFont="1" applyFill="1" applyBorder="1" applyAlignment="1">
      <alignment horizontal="right"/>
    </xf>
    <xf numFmtId="44" fontId="0" fillId="0" borderId="8" xfId="1" applyFont="1" applyBorder="1" applyAlignment="1">
      <alignment horizontal="right"/>
    </xf>
    <xf numFmtId="44" fontId="0" fillId="0" borderId="8" xfId="1" applyFont="1" applyFill="1" applyBorder="1" applyAlignment="1">
      <alignment horizontal="right"/>
    </xf>
    <xf numFmtId="0" fontId="8" fillId="0" borderId="8" xfId="0" applyFont="1" applyBorder="1" applyAlignment="1">
      <alignment horizontal="center"/>
    </xf>
    <xf numFmtId="164" fontId="0" fillId="0" borderId="8" xfId="0" applyNumberFormat="1" applyFont="1" applyBorder="1"/>
    <xf numFmtId="0" fontId="0" fillId="0" borderId="9" xfId="0" applyFont="1" applyFill="1" applyBorder="1"/>
    <xf numFmtId="44" fontId="0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" fontId="0" fillId="0" borderId="0" xfId="0" applyNumberFormat="1"/>
    <xf numFmtId="0" fontId="0" fillId="0" borderId="8" xfId="0" applyFill="1" applyBorder="1"/>
    <xf numFmtId="4" fontId="0" fillId="0" borderId="0" xfId="0" applyNumberFormat="1"/>
    <xf numFmtId="44" fontId="3" fillId="0" borderId="8" xfId="0" applyNumberFormat="1" applyFont="1" applyBorder="1"/>
    <xf numFmtId="0" fontId="5" fillId="0" borderId="13" xfId="0" applyFont="1" applyBorder="1"/>
    <xf numFmtId="0" fontId="3" fillId="0" borderId="13" xfId="0" applyFont="1" applyBorder="1" applyAlignment="1">
      <alignment horizontal="right"/>
    </xf>
    <xf numFmtId="0" fontId="0" fillId="0" borderId="13" xfId="0" applyFont="1" applyBorder="1"/>
    <xf numFmtId="164" fontId="2" fillId="0" borderId="8" xfId="0" applyNumberFormat="1" applyFont="1" applyBorder="1"/>
    <xf numFmtId="44" fontId="20" fillId="0" borderId="0" xfId="0" applyNumberFormat="1" applyFont="1"/>
    <xf numFmtId="44" fontId="0" fillId="0" borderId="8" xfId="0" applyNumberFormat="1" applyBorder="1" applyAlignment="1">
      <alignment horizontal="right"/>
    </xf>
    <xf numFmtId="0" fontId="5" fillId="0" borderId="8" xfId="0" applyFont="1" applyFill="1" applyBorder="1" applyAlignment="1"/>
    <xf numFmtId="0" fontId="0" fillId="0" borderId="8" xfId="0" applyFill="1" applyBorder="1" applyAlignment="1"/>
    <xf numFmtId="0" fontId="0" fillId="0" borderId="0" xfId="0" applyBorder="1" applyAlignment="1"/>
    <xf numFmtId="44" fontId="0" fillId="0" borderId="0" xfId="1" applyFont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44" fontId="0" fillId="0" borderId="11" xfId="1" applyFont="1" applyBorder="1" applyAlignment="1">
      <alignment horizontal="right"/>
    </xf>
    <xf numFmtId="44" fontId="2" fillId="0" borderId="0" xfId="1" applyFont="1" applyBorder="1"/>
    <xf numFmtId="44" fontId="0" fillId="0" borderId="0" xfId="0" applyNumberFormat="1" applyBorder="1" applyAlignment="1">
      <alignment horizontal="right"/>
    </xf>
    <xf numFmtId="0" fontId="0" fillId="0" borderId="26" xfId="0" applyBorder="1"/>
    <xf numFmtId="44" fontId="0" fillId="0" borderId="21" xfId="1" applyFont="1" applyBorder="1"/>
    <xf numFmtId="0" fontId="2" fillId="0" borderId="23" xfId="0" applyFont="1" applyBorder="1"/>
    <xf numFmtId="44" fontId="2" fillId="0" borderId="24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1" applyFont="1" applyFill="1" applyBorder="1"/>
    <xf numFmtId="0" fontId="0" fillId="0" borderId="5" xfId="0" applyFill="1" applyBorder="1"/>
    <xf numFmtId="44" fontId="2" fillId="0" borderId="11" xfId="0" applyNumberFormat="1" applyFont="1" applyBorder="1"/>
    <xf numFmtId="9" fontId="5" fillId="0" borderId="0" xfId="1" applyNumberFormat="1" applyFont="1"/>
    <xf numFmtId="0" fontId="5" fillId="0" borderId="0" xfId="0" applyFont="1" applyAlignment="1">
      <alignment horizontal="center"/>
    </xf>
    <xf numFmtId="0" fontId="0" fillId="0" borderId="8" xfId="0" applyFill="1" applyBorder="1" applyAlignment="1">
      <alignment horizontal="left"/>
    </xf>
    <xf numFmtId="44" fontId="13" fillId="0" borderId="0" xfId="1" applyFont="1"/>
    <xf numFmtId="44" fontId="0" fillId="0" borderId="0" xfId="1" applyFont="1" applyAlignment="1">
      <alignment horizontal="right"/>
    </xf>
    <xf numFmtId="0" fontId="13" fillId="0" borderId="8" xfId="0" applyFont="1" applyFill="1" applyBorder="1"/>
    <xf numFmtId="44" fontId="0" fillId="0" borderId="0" xfId="1" applyNumberFormat="1" applyFo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44" fontId="0" fillId="0" borderId="0" xfId="1" applyFont="1" applyBorder="1" applyAlignment="1">
      <alignment horizontal="right"/>
    </xf>
    <xf numFmtId="0" fontId="0" fillId="0" borderId="9" xfId="0" applyBorder="1"/>
    <xf numFmtId="0" fontId="11" fillId="0" borderId="8" xfId="0" applyFont="1" applyBorder="1"/>
    <xf numFmtId="0" fontId="2" fillId="0" borderId="8" xfId="0" applyFont="1" applyBorder="1" applyAlignment="1">
      <alignment horizontal="left"/>
    </xf>
    <xf numFmtId="44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3" fillId="0" borderId="8" xfId="0" applyFont="1" applyBorder="1"/>
    <xf numFmtId="0" fontId="3" fillId="0" borderId="25" xfId="0" applyFont="1" applyBorder="1"/>
    <xf numFmtId="0" fontId="0" fillId="0" borderId="4" xfId="0" applyBorder="1" applyAlignment="1">
      <alignment horizontal="center"/>
    </xf>
    <xf numFmtId="9" fontId="0" fillId="0" borderId="11" xfId="1" applyNumberFormat="1" applyFont="1" applyBorder="1"/>
    <xf numFmtId="44" fontId="2" fillId="0" borderId="8" xfId="0" applyNumberFormat="1" applyFont="1" applyBorder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8" xfId="0" applyFont="1" applyBorder="1"/>
    <xf numFmtId="0" fontId="2" fillId="0" borderId="9" xfId="0" applyFont="1" applyFill="1" applyBorder="1"/>
    <xf numFmtId="0" fontId="5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6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6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l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5"/>
      <sheetName val="6"/>
      <sheetName val="6A"/>
      <sheetName val="6BIS"/>
      <sheetName val="6B"/>
      <sheetName val="7"/>
      <sheetName val="7B"/>
      <sheetName val="8"/>
      <sheetName val="9"/>
      <sheetName val="10"/>
      <sheetName val="11"/>
      <sheetName val="11A"/>
      <sheetName val="11B"/>
      <sheetName val="12"/>
      <sheetName val="13"/>
      <sheetName val="13b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8B"/>
      <sheetName val="29"/>
      <sheetName val="30"/>
      <sheetName val="30B"/>
      <sheetName val="31"/>
      <sheetName val="32"/>
      <sheetName val="33"/>
      <sheetName val="MODELLO BOLLA"/>
      <sheetName val="21B"/>
      <sheetName val="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6">
          <cell r="I56">
            <v>1728.44048</v>
          </cell>
        </row>
      </sheetData>
      <sheetData sheetId="42">
        <row r="42">
          <cell r="I42">
            <v>1666.8551599999998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D7E3-434D-4F78-8746-C4E37877EE30}">
  <dimension ref="A1:J52"/>
  <sheetViews>
    <sheetView workbookViewId="0">
      <selection sqref="A1:F104857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163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68"/>
      <c r="B6" s="68"/>
      <c r="C6" s="68"/>
      <c r="D6" s="68"/>
      <c r="E6" s="68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/>
      <c r="B9" s="324"/>
      <c r="C9" s="324"/>
      <c r="D9" s="324"/>
      <c r="E9" s="325"/>
      <c r="F9" s="10"/>
    </row>
    <row r="10" spans="1:8" x14ac:dyDescent="0.25">
      <c r="A10" s="308"/>
      <c r="B10" s="309"/>
      <c r="C10" s="309"/>
      <c r="D10" s="309"/>
      <c r="E10" s="310"/>
      <c r="F10" s="10"/>
    </row>
    <row r="11" spans="1:8" x14ac:dyDescent="0.25">
      <c r="A11" s="311"/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/>
      <c r="B14" s="74"/>
      <c r="C14" s="18"/>
      <c r="D14" s="19"/>
      <c r="E14" s="18"/>
      <c r="F14" s="20"/>
      <c r="H14" s="75"/>
    </row>
    <row r="15" spans="1:8" x14ac:dyDescent="0.25">
      <c r="A15" s="73"/>
      <c r="B15" s="74"/>
      <c r="C15" s="18"/>
      <c r="D15" s="22"/>
      <c r="E15" s="18"/>
      <c r="F15" s="23"/>
      <c r="G15" s="24"/>
      <c r="H15" s="75"/>
    </row>
    <row r="16" spans="1:8" x14ac:dyDescent="0.25">
      <c r="A16" s="73"/>
      <c r="B16" s="74"/>
      <c r="C16" s="18"/>
      <c r="D16" s="22"/>
      <c r="E16" s="18"/>
      <c r="F16" s="23"/>
      <c r="G16" s="24"/>
      <c r="H16" s="75"/>
    </row>
    <row r="17" spans="1:10" x14ac:dyDescent="0.25">
      <c r="A17" s="73"/>
      <c r="B17" s="74"/>
      <c r="C17" s="18"/>
      <c r="D17" s="22"/>
      <c r="E17" s="18"/>
      <c r="F17" s="23"/>
      <c r="G17" s="24"/>
      <c r="H17" s="75"/>
    </row>
    <row r="18" spans="1:10" x14ac:dyDescent="0.25">
      <c r="A18" s="73"/>
      <c r="B18" s="74"/>
      <c r="C18" s="18"/>
      <c r="D18" s="22"/>
      <c r="E18" s="18"/>
      <c r="F18" s="23"/>
      <c r="G18" s="24"/>
      <c r="H18" s="75"/>
    </row>
    <row r="19" spans="1:10" x14ac:dyDescent="0.25">
      <c r="A19" s="73"/>
      <c r="B19" s="74"/>
      <c r="C19" s="18"/>
      <c r="D19" s="22"/>
      <c r="E19" s="18"/>
      <c r="F19" s="23"/>
      <c r="G19" s="24"/>
      <c r="H19" s="75"/>
    </row>
    <row r="20" spans="1:10" x14ac:dyDescent="0.25">
      <c r="A20" s="73"/>
      <c r="B20" s="74"/>
      <c r="C20" s="18"/>
      <c r="D20" s="22"/>
      <c r="E20" s="18"/>
      <c r="F20" s="23"/>
      <c r="G20" s="24"/>
      <c r="H20" s="75"/>
    </row>
    <row r="21" spans="1:10" x14ac:dyDescent="0.25">
      <c r="A21" s="73"/>
      <c r="B21" s="74"/>
      <c r="C21" s="18"/>
      <c r="D21" s="22"/>
      <c r="E21" s="18"/>
      <c r="F21" s="23"/>
      <c r="G21" s="24"/>
      <c r="J21" s="75"/>
    </row>
    <row r="22" spans="1:10" x14ac:dyDescent="0.25">
      <c r="A22" s="73"/>
      <c r="B22" s="74"/>
      <c r="C22" s="18"/>
      <c r="D22" s="22"/>
      <c r="E22" s="18"/>
      <c r="F22" s="23"/>
      <c r="G22" s="24"/>
      <c r="H22" s="75"/>
    </row>
    <row r="23" spans="1:10" x14ac:dyDescent="0.25">
      <c r="A23" s="26"/>
      <c r="B23" s="74"/>
      <c r="C23" s="22"/>
      <c r="D23" s="22"/>
      <c r="E23" s="22"/>
      <c r="F23" s="23"/>
      <c r="G23" s="24"/>
      <c r="H23" s="27"/>
    </row>
    <row r="24" spans="1:10" x14ac:dyDescent="0.25">
      <c r="A24" s="76"/>
      <c r="B24" s="77"/>
      <c r="C24" s="78"/>
      <c r="D24" s="78"/>
      <c r="E24" s="78"/>
      <c r="F24" s="23"/>
      <c r="H24" s="75"/>
    </row>
    <row r="25" spans="1:10" x14ac:dyDescent="0.25">
      <c r="A25" s="22"/>
      <c r="B25" s="22"/>
      <c r="C25" s="22"/>
      <c r="D25" s="22"/>
      <c r="E25" s="22"/>
      <c r="F25" s="23"/>
      <c r="H25" s="75"/>
    </row>
    <row r="26" spans="1:10" x14ac:dyDescent="0.25">
      <c r="A26" s="23"/>
      <c r="B26" s="22"/>
      <c r="C26" s="22"/>
      <c r="D26" s="22"/>
      <c r="E26" s="22"/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165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F009-E634-4396-8E18-0AD3D8F7B46E}">
  <dimension ref="A1:J5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201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84" t="s">
        <v>192</v>
      </c>
    </row>
    <row r="6" spans="1:8" x14ac:dyDescent="0.25">
      <c r="A6" s="68"/>
      <c r="B6" s="68"/>
      <c r="C6" s="68"/>
      <c r="D6" s="68"/>
      <c r="E6" s="68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82" t="s">
        <v>193</v>
      </c>
      <c r="B8" s="82"/>
      <c r="C8" s="82"/>
      <c r="D8" s="82"/>
      <c r="E8" s="82"/>
      <c r="F8" s="9"/>
    </row>
    <row r="9" spans="1:8" x14ac:dyDescent="0.25">
      <c r="A9" s="83" t="s">
        <v>194</v>
      </c>
      <c r="B9" s="83"/>
      <c r="C9" s="83"/>
      <c r="D9" s="83"/>
      <c r="E9" s="83"/>
      <c r="F9" s="10" t="s">
        <v>197</v>
      </c>
    </row>
    <row r="10" spans="1:8" x14ac:dyDescent="0.25">
      <c r="A10" s="83" t="s">
        <v>195</v>
      </c>
      <c r="B10" s="83"/>
      <c r="C10" s="83"/>
      <c r="D10" s="83"/>
      <c r="E10" s="83"/>
      <c r="F10" s="10"/>
    </row>
    <row r="11" spans="1:8" x14ac:dyDescent="0.25">
      <c r="A11" s="311"/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>
        <v>1</v>
      </c>
      <c r="B14" s="74" t="s">
        <v>116</v>
      </c>
      <c r="C14" s="18" t="s">
        <v>198</v>
      </c>
      <c r="D14" s="19"/>
      <c r="E14" s="18" t="s">
        <v>196</v>
      </c>
      <c r="F14" s="20"/>
      <c r="H14" s="75"/>
    </row>
    <row r="15" spans="1:8" x14ac:dyDescent="0.25">
      <c r="A15" s="73">
        <v>1</v>
      </c>
      <c r="B15" s="74" t="s">
        <v>116</v>
      </c>
      <c r="C15" s="18" t="s">
        <v>199</v>
      </c>
      <c r="D15" s="22"/>
      <c r="E15" s="18" t="s">
        <v>196</v>
      </c>
      <c r="F15" s="23"/>
      <c r="G15" s="24"/>
      <c r="H15" s="75"/>
    </row>
    <row r="16" spans="1:8" x14ac:dyDescent="0.25">
      <c r="A16" s="73"/>
      <c r="B16" s="74"/>
      <c r="C16" s="18"/>
      <c r="D16" s="22"/>
      <c r="E16" s="18"/>
      <c r="F16" s="23"/>
      <c r="G16" s="24"/>
      <c r="H16" s="75"/>
    </row>
    <row r="17" spans="1:10" x14ac:dyDescent="0.25">
      <c r="A17" s="73"/>
      <c r="B17" s="74"/>
      <c r="C17" s="18"/>
      <c r="D17" s="22"/>
      <c r="E17" s="18"/>
      <c r="F17" s="23"/>
      <c r="G17" s="24"/>
      <c r="H17" s="75"/>
    </row>
    <row r="18" spans="1:10" x14ac:dyDescent="0.25">
      <c r="A18" s="73"/>
      <c r="B18" s="74"/>
      <c r="C18" s="18"/>
      <c r="D18" s="22"/>
      <c r="E18" s="18"/>
      <c r="F18" s="23"/>
      <c r="G18" s="24"/>
      <c r="H18" s="75"/>
    </row>
    <row r="19" spans="1:10" x14ac:dyDescent="0.25">
      <c r="A19" s="73"/>
      <c r="B19" s="74"/>
      <c r="C19" s="18"/>
      <c r="D19" s="22"/>
      <c r="E19" s="18"/>
      <c r="F19" s="23"/>
      <c r="G19" s="24"/>
      <c r="H19" s="75"/>
    </row>
    <row r="20" spans="1:10" x14ac:dyDescent="0.25">
      <c r="A20" s="22" t="s">
        <v>200</v>
      </c>
      <c r="B20" s="74"/>
      <c r="C20" s="18"/>
      <c r="D20" s="22"/>
      <c r="E20" s="18"/>
      <c r="F20" s="23"/>
      <c r="G20" s="24"/>
      <c r="H20" s="75"/>
    </row>
    <row r="21" spans="1:10" x14ac:dyDescent="0.25">
      <c r="A21" s="73"/>
      <c r="B21" s="74"/>
      <c r="C21" s="18"/>
      <c r="D21" s="22"/>
      <c r="E21" s="18"/>
      <c r="F21" s="23"/>
      <c r="G21" s="24"/>
      <c r="J21" s="75"/>
    </row>
    <row r="22" spans="1:10" x14ac:dyDescent="0.25">
      <c r="A22" s="73"/>
      <c r="B22" s="74"/>
      <c r="C22" s="18"/>
      <c r="D22" s="22"/>
      <c r="E22" s="18"/>
      <c r="F22" s="23"/>
      <c r="G22" s="24"/>
      <c r="H22" s="75"/>
    </row>
    <row r="23" spans="1:10" x14ac:dyDescent="0.25">
      <c r="A23" s="26"/>
      <c r="B23" s="74"/>
      <c r="C23" s="22"/>
      <c r="D23" s="22"/>
      <c r="E23" s="22"/>
      <c r="F23" s="23"/>
      <c r="G23" s="24"/>
      <c r="H23" s="27"/>
    </row>
    <row r="24" spans="1:10" x14ac:dyDescent="0.25">
      <c r="A24" s="76"/>
      <c r="B24" s="77"/>
      <c r="C24" s="78"/>
      <c r="D24" s="78"/>
      <c r="E24" s="78"/>
      <c r="F24" s="23"/>
      <c r="H24" s="75"/>
    </row>
    <row r="25" spans="1:10" x14ac:dyDescent="0.25">
      <c r="A25" s="22"/>
      <c r="B25" s="22"/>
      <c r="C25" s="22"/>
      <c r="D25" s="22"/>
      <c r="E25" s="22"/>
      <c r="F25" s="23"/>
      <c r="H25" s="75"/>
    </row>
    <row r="26" spans="1:10" x14ac:dyDescent="0.25">
      <c r="A26" s="23"/>
      <c r="B26" s="22"/>
      <c r="C26" s="22"/>
      <c r="D26" s="22"/>
      <c r="E26" s="22"/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202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/>
    </row>
  </sheetData>
  <mergeCells count="5">
    <mergeCell ref="A11:E1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3CABD-BA97-4104-878F-A0143A04D4C5}">
  <dimension ref="A1:J78"/>
  <sheetViews>
    <sheetView topLeftCell="A4" workbookViewId="0">
      <selection activeCell="H39" sqref="H39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204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81"/>
      <c r="B6" s="81"/>
      <c r="C6" s="81"/>
      <c r="D6" s="81"/>
      <c r="E6" s="81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203</v>
      </c>
      <c r="B9" s="324"/>
      <c r="C9" s="324"/>
      <c r="D9" s="324"/>
      <c r="E9" s="325"/>
      <c r="F9" s="10"/>
    </row>
    <row r="10" spans="1:8" x14ac:dyDescent="0.25">
      <c r="A10" s="308"/>
      <c r="B10" s="309"/>
      <c r="C10" s="309"/>
      <c r="D10" s="309"/>
      <c r="E10" s="310"/>
      <c r="F10" s="10"/>
    </row>
    <row r="11" spans="1:8" x14ac:dyDescent="0.25">
      <c r="A11" s="311"/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86" t="s">
        <v>21</v>
      </c>
      <c r="B14" s="26">
        <v>1</v>
      </c>
      <c r="C14" s="22" t="s">
        <v>205</v>
      </c>
      <c r="D14" s="19"/>
      <c r="E14" s="18"/>
      <c r="F14" s="20"/>
      <c r="H14" s="75"/>
    </row>
    <row r="15" spans="1:8" x14ac:dyDescent="0.25">
      <c r="A15" s="87" t="s">
        <v>21</v>
      </c>
      <c r="B15" s="73">
        <v>1</v>
      </c>
      <c r="C15" s="18" t="s">
        <v>206</v>
      </c>
      <c r="D15" s="22"/>
      <c r="E15" s="18"/>
      <c r="F15" s="23"/>
      <c r="G15" s="24"/>
      <c r="H15" s="75"/>
    </row>
    <row r="16" spans="1:8" x14ac:dyDescent="0.25">
      <c r="A16" s="26" t="s">
        <v>21</v>
      </c>
      <c r="B16" s="26">
        <v>1</v>
      </c>
      <c r="C16" s="22" t="s">
        <v>207</v>
      </c>
      <c r="D16" s="22"/>
      <c r="E16" s="18"/>
      <c r="F16" s="23"/>
      <c r="G16" s="24"/>
      <c r="H16" s="75"/>
    </row>
    <row r="17" spans="1:10" x14ac:dyDescent="0.25">
      <c r="A17" s="26" t="s">
        <v>21</v>
      </c>
      <c r="B17" s="26">
        <v>1</v>
      </c>
      <c r="C17" s="22" t="s">
        <v>208</v>
      </c>
      <c r="D17" s="22"/>
      <c r="E17" s="18"/>
      <c r="F17" s="23"/>
      <c r="G17" s="24"/>
      <c r="H17" s="75"/>
    </row>
    <row r="18" spans="1:10" x14ac:dyDescent="0.25">
      <c r="A18" s="26" t="s">
        <v>21</v>
      </c>
      <c r="B18" s="26">
        <v>1</v>
      </c>
      <c r="C18" s="22" t="s">
        <v>209</v>
      </c>
      <c r="D18" s="22"/>
      <c r="E18" s="18"/>
      <c r="F18" s="23"/>
      <c r="G18" s="24"/>
      <c r="H18" s="75"/>
    </row>
    <row r="19" spans="1:10" x14ac:dyDescent="0.25">
      <c r="A19" s="26" t="s">
        <v>21</v>
      </c>
      <c r="B19" s="26">
        <v>2</v>
      </c>
      <c r="C19" s="22" t="s">
        <v>210</v>
      </c>
      <c r="D19" s="22"/>
      <c r="E19" s="18"/>
      <c r="F19" s="23"/>
      <c r="G19" s="24"/>
      <c r="H19" s="75"/>
    </row>
    <row r="20" spans="1:10" x14ac:dyDescent="0.25">
      <c r="A20" s="26" t="s">
        <v>21</v>
      </c>
      <c r="B20" s="26">
        <v>1</v>
      </c>
      <c r="C20" s="22" t="s">
        <v>211</v>
      </c>
      <c r="D20" s="22"/>
      <c r="E20" s="18"/>
      <c r="F20" s="23"/>
      <c r="G20" s="24"/>
      <c r="H20" s="75"/>
    </row>
    <row r="21" spans="1:10" x14ac:dyDescent="0.25">
      <c r="A21" s="73" t="s">
        <v>21</v>
      </c>
      <c r="B21" s="73">
        <v>1</v>
      </c>
      <c r="C21" s="88" t="s">
        <v>212</v>
      </c>
      <c r="D21" s="22"/>
      <c r="E21" s="18"/>
      <c r="F21" s="23"/>
      <c r="G21" s="24"/>
      <c r="J21" s="75"/>
    </row>
    <row r="22" spans="1:10" x14ac:dyDescent="0.25">
      <c r="A22" s="73"/>
      <c r="B22" s="74"/>
      <c r="C22" s="18"/>
      <c r="D22" s="22"/>
      <c r="E22" s="18"/>
      <c r="F22" s="23"/>
      <c r="G22" s="24"/>
      <c r="H22" s="75"/>
    </row>
    <row r="23" spans="1:10" x14ac:dyDescent="0.25">
      <c r="A23" s="26"/>
      <c r="B23" s="74"/>
      <c r="C23" s="22"/>
      <c r="D23" s="22"/>
      <c r="E23" s="22"/>
      <c r="F23" s="23"/>
      <c r="G23" s="24"/>
      <c r="H23" s="27"/>
    </row>
    <row r="24" spans="1:10" x14ac:dyDescent="0.25">
      <c r="A24" s="76"/>
      <c r="B24" s="77"/>
      <c r="C24" s="78"/>
      <c r="D24" s="78"/>
      <c r="E24" s="78"/>
      <c r="F24" s="23"/>
      <c r="H24" s="75"/>
    </row>
    <row r="25" spans="1:10" x14ac:dyDescent="0.25">
      <c r="A25" s="22"/>
      <c r="B25" s="22"/>
      <c r="C25" s="22"/>
      <c r="D25" s="22"/>
      <c r="E25" s="22"/>
      <c r="F25" s="23"/>
      <c r="H25" s="75"/>
    </row>
    <row r="26" spans="1:10" x14ac:dyDescent="0.25">
      <c r="A26" s="23"/>
      <c r="B26" s="22"/>
      <c r="C26" s="22"/>
      <c r="D26" s="22"/>
      <c r="E26" s="22"/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230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C48" s="69"/>
      <c r="H48" s="27"/>
    </row>
    <row r="49" spans="3:9" x14ac:dyDescent="0.25">
      <c r="C49" s="42" t="s">
        <v>213</v>
      </c>
      <c r="H49" s="27"/>
    </row>
    <row r="50" spans="3:9" x14ac:dyDescent="0.25">
      <c r="C50" s="69"/>
      <c r="H50" s="27"/>
    </row>
    <row r="51" spans="3:9" x14ac:dyDescent="0.25">
      <c r="C51" s="90" t="s">
        <v>21</v>
      </c>
      <c r="D51" s="69">
        <v>1</v>
      </c>
      <c r="E51" t="s">
        <v>205</v>
      </c>
      <c r="F51" s="47">
        <f t="shared" ref="F51:F57" si="0">I51+I51*$F$14</f>
        <v>20</v>
      </c>
      <c r="H51" s="27">
        <v>20</v>
      </c>
      <c r="I51" s="47">
        <f>H51*D51</f>
        <v>20</v>
      </c>
    </row>
    <row r="52" spans="3:9" x14ac:dyDescent="0.25">
      <c r="C52" s="91" t="s">
        <v>21</v>
      </c>
      <c r="D52" s="85">
        <v>1</v>
      </c>
      <c r="E52" s="92" t="s">
        <v>206</v>
      </c>
      <c r="F52" s="47">
        <f t="shared" si="0"/>
        <v>26.15</v>
      </c>
      <c r="H52" s="75">
        <v>26.15</v>
      </c>
      <c r="I52" s="47">
        <f t="shared" ref="I52:I58" si="1">H52*D52</f>
        <v>26.15</v>
      </c>
    </row>
    <row r="53" spans="3:9" x14ac:dyDescent="0.25">
      <c r="C53" s="69" t="s">
        <v>21</v>
      </c>
      <c r="D53" s="69">
        <v>1</v>
      </c>
      <c r="E53" t="s">
        <v>207</v>
      </c>
      <c r="F53" s="47">
        <f t="shared" si="0"/>
        <v>96</v>
      </c>
      <c r="H53" s="27">
        <v>96</v>
      </c>
      <c r="I53" s="47">
        <f t="shared" si="1"/>
        <v>96</v>
      </c>
    </row>
    <row r="54" spans="3:9" x14ac:dyDescent="0.25">
      <c r="C54" s="69" t="s">
        <v>21</v>
      </c>
      <c r="D54" s="69">
        <v>1</v>
      </c>
      <c r="E54" t="s">
        <v>208</v>
      </c>
      <c r="F54" s="47">
        <f t="shared" si="0"/>
        <v>60</v>
      </c>
      <c r="H54" s="27">
        <v>60</v>
      </c>
      <c r="I54" s="47">
        <f t="shared" si="1"/>
        <v>60</v>
      </c>
    </row>
    <row r="55" spans="3:9" x14ac:dyDescent="0.25">
      <c r="C55" s="69" t="s">
        <v>21</v>
      </c>
      <c r="D55" s="69">
        <v>1</v>
      </c>
      <c r="E55" t="s">
        <v>209</v>
      </c>
      <c r="F55" s="47">
        <f t="shared" si="0"/>
        <v>100</v>
      </c>
      <c r="H55" s="27">
        <v>100</v>
      </c>
      <c r="I55" s="47">
        <f t="shared" si="1"/>
        <v>100</v>
      </c>
    </row>
    <row r="56" spans="3:9" x14ac:dyDescent="0.25">
      <c r="C56" s="69" t="s">
        <v>21</v>
      </c>
      <c r="D56" s="69">
        <v>2</v>
      </c>
      <c r="E56" t="s">
        <v>210</v>
      </c>
      <c r="F56" s="47">
        <f t="shared" si="0"/>
        <v>2.4049999999999998</v>
      </c>
      <c r="H56" s="27">
        <v>1.2024999999999999</v>
      </c>
      <c r="I56" s="47">
        <f t="shared" si="1"/>
        <v>2.4049999999999998</v>
      </c>
    </row>
    <row r="57" spans="3:9" x14ac:dyDescent="0.25">
      <c r="C57" s="69" t="s">
        <v>21</v>
      </c>
      <c r="D57" s="69">
        <v>1</v>
      </c>
      <c r="E57" t="s">
        <v>211</v>
      </c>
      <c r="F57" s="47">
        <f t="shared" si="0"/>
        <v>20</v>
      </c>
      <c r="H57" s="27">
        <v>20</v>
      </c>
      <c r="I57" s="47">
        <f t="shared" si="1"/>
        <v>20</v>
      </c>
    </row>
    <row r="58" spans="3:9" x14ac:dyDescent="0.25">
      <c r="C58" s="85" t="s">
        <v>21</v>
      </c>
      <c r="D58" s="85">
        <v>1</v>
      </c>
      <c r="E58" s="93" t="s">
        <v>212</v>
      </c>
      <c r="F58" s="50">
        <f>I58+I58*$F$14</f>
        <v>56.39</v>
      </c>
      <c r="H58" s="75">
        <v>56.39</v>
      </c>
      <c r="I58" s="47">
        <f t="shared" si="1"/>
        <v>56.39</v>
      </c>
    </row>
    <row r="59" spans="3:9" x14ac:dyDescent="0.25">
      <c r="C59" s="69"/>
      <c r="H59" s="27"/>
    </row>
    <row r="60" spans="3:9" x14ac:dyDescent="0.25">
      <c r="C60" s="69"/>
      <c r="E60" t="s">
        <v>214</v>
      </c>
      <c r="F60" s="47">
        <f>SUM(F51:F59)</f>
        <v>380.94499999999994</v>
      </c>
      <c r="H60" s="27"/>
      <c r="I60" s="47">
        <f>SUM(I51:I59)</f>
        <v>380.94499999999994</v>
      </c>
    </row>
    <row r="61" spans="3:9" x14ac:dyDescent="0.25">
      <c r="C61" s="69"/>
      <c r="H61" s="94">
        <v>0.25</v>
      </c>
      <c r="I61" s="47">
        <f>I60+I60*H61</f>
        <v>476.18124999999992</v>
      </c>
    </row>
    <row r="62" spans="3:9" x14ac:dyDescent="0.25">
      <c r="C62" s="69"/>
      <c r="D62" t="s">
        <v>215</v>
      </c>
      <c r="E62" t="s">
        <v>216</v>
      </c>
      <c r="F62">
        <v>1</v>
      </c>
      <c r="H62" s="27"/>
    </row>
    <row r="63" spans="3:9" x14ac:dyDescent="0.25">
      <c r="C63" s="69"/>
      <c r="D63" t="s">
        <v>217</v>
      </c>
      <c r="E63" t="s">
        <v>218</v>
      </c>
      <c r="F63">
        <v>2.5</v>
      </c>
      <c r="H63" s="27"/>
    </row>
    <row r="64" spans="3:9" x14ac:dyDescent="0.25">
      <c r="C64" s="69"/>
      <c r="D64" t="s">
        <v>219</v>
      </c>
      <c r="E64" t="s">
        <v>220</v>
      </c>
      <c r="F64">
        <v>2</v>
      </c>
      <c r="H64" s="27"/>
    </row>
    <row r="65" spans="3:8" x14ac:dyDescent="0.25">
      <c r="C65" s="69"/>
      <c r="D65" t="s">
        <v>221</v>
      </c>
      <c r="E65" t="s">
        <v>222</v>
      </c>
      <c r="F65">
        <v>1.5</v>
      </c>
      <c r="H65" s="27"/>
    </row>
    <row r="66" spans="3:8" x14ac:dyDescent="0.25">
      <c r="C66" s="69"/>
      <c r="D66" t="s">
        <v>223</v>
      </c>
      <c r="E66" t="s">
        <v>224</v>
      </c>
      <c r="F66">
        <v>1.5</v>
      </c>
      <c r="H66" s="27"/>
    </row>
    <row r="67" spans="3:8" x14ac:dyDescent="0.25">
      <c r="C67" s="69"/>
      <c r="D67" t="s">
        <v>225</v>
      </c>
      <c r="E67" t="s">
        <v>226</v>
      </c>
      <c r="F67" s="48">
        <v>2</v>
      </c>
      <c r="H67" s="27"/>
    </row>
    <row r="68" spans="3:8" x14ac:dyDescent="0.25">
      <c r="C68" s="69"/>
      <c r="H68" s="27"/>
    </row>
    <row r="69" spans="3:8" x14ac:dyDescent="0.25">
      <c r="C69" s="69"/>
      <c r="E69" t="s">
        <v>227</v>
      </c>
      <c r="F69">
        <f>SUM(F62:F68)</f>
        <v>10.5</v>
      </c>
      <c r="H69" s="27"/>
    </row>
    <row r="70" spans="3:8" x14ac:dyDescent="0.25">
      <c r="C70" s="69"/>
      <c r="E70" s="95" t="s">
        <v>228</v>
      </c>
      <c r="H70" s="27"/>
    </row>
    <row r="71" spans="3:8" x14ac:dyDescent="0.25">
      <c r="C71" s="69"/>
      <c r="H71" s="27"/>
    </row>
    <row r="72" spans="3:8" x14ac:dyDescent="0.25">
      <c r="C72" s="69"/>
      <c r="E72" t="s">
        <v>229</v>
      </c>
      <c r="F72" s="51">
        <f>F69*23</f>
        <v>241.5</v>
      </c>
      <c r="H72" s="27"/>
    </row>
    <row r="73" spans="3:8" x14ac:dyDescent="0.25">
      <c r="C73" s="69"/>
      <c r="H73" s="27"/>
    </row>
    <row r="74" spans="3:8" x14ac:dyDescent="0.25">
      <c r="C74" s="69"/>
      <c r="E74" t="s">
        <v>158</v>
      </c>
      <c r="F74" s="47">
        <f>F72+F60</f>
        <v>622.44499999999994</v>
      </c>
      <c r="H74" s="27"/>
    </row>
    <row r="75" spans="3:8" x14ac:dyDescent="0.25">
      <c r="C75" s="69"/>
      <c r="H75" s="27"/>
    </row>
    <row r="76" spans="3:8" x14ac:dyDescent="0.25">
      <c r="C76" s="69"/>
      <c r="H76" s="27"/>
    </row>
    <row r="77" spans="3:8" x14ac:dyDescent="0.25">
      <c r="C77" s="69"/>
      <c r="H77" s="27"/>
    </row>
    <row r="78" spans="3:8" x14ac:dyDescent="0.25">
      <c r="C78" s="69"/>
      <c r="H78" s="27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0080-E253-4A02-A618-A7A29E86398F}">
  <dimension ref="A1:J52"/>
  <sheetViews>
    <sheetView workbookViewId="0">
      <selection activeCell="J43" sqref="J43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10.7109375" customWidth="1"/>
    <col min="5" max="5" width="26" customWidth="1"/>
    <col min="6" max="6" width="35" customWidth="1"/>
    <col min="7" max="7" width="16.140625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332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99"/>
      <c r="B6" s="99"/>
      <c r="C6" s="99"/>
      <c r="D6" s="99"/>
      <c r="E6" s="99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335</v>
      </c>
      <c r="B9" s="324"/>
      <c r="C9" s="324"/>
      <c r="D9" s="324"/>
      <c r="E9" s="325"/>
      <c r="F9" s="10" t="s">
        <v>334</v>
      </c>
    </row>
    <row r="10" spans="1:8" x14ac:dyDescent="0.25">
      <c r="A10" s="308" t="s">
        <v>336</v>
      </c>
      <c r="B10" s="309"/>
      <c r="C10" s="309"/>
      <c r="D10" s="309"/>
      <c r="E10" s="310"/>
      <c r="F10" s="10" t="s">
        <v>9</v>
      </c>
    </row>
    <row r="11" spans="1:8" x14ac:dyDescent="0.25">
      <c r="A11" s="311" t="s">
        <v>337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 t="s">
        <v>21</v>
      </c>
      <c r="B14" s="22">
        <v>1</v>
      </c>
      <c r="C14" s="18"/>
      <c r="D14" s="19"/>
      <c r="E14" s="22" t="s">
        <v>318</v>
      </c>
      <c r="F14" s="22"/>
      <c r="G14" s="27">
        <v>25.1</v>
      </c>
      <c r="H14" s="27">
        <f>G14*B14</f>
        <v>25.1</v>
      </c>
    </row>
    <row r="15" spans="1:8" x14ac:dyDescent="0.25">
      <c r="A15" s="22" t="s">
        <v>21</v>
      </c>
      <c r="B15" s="22">
        <v>2</v>
      </c>
      <c r="C15" s="18"/>
      <c r="D15" s="22"/>
      <c r="E15" s="22" t="s">
        <v>319</v>
      </c>
      <c r="F15" s="22"/>
      <c r="G15" s="27">
        <v>22.34</v>
      </c>
      <c r="H15" s="27">
        <f t="shared" ref="H15:H20" si="0">G15*B15</f>
        <v>44.68</v>
      </c>
    </row>
    <row r="16" spans="1:8" x14ac:dyDescent="0.25">
      <c r="A16" s="73" t="s">
        <v>21</v>
      </c>
      <c r="B16" s="22">
        <v>1</v>
      </c>
      <c r="C16" s="22" t="s">
        <v>320</v>
      </c>
      <c r="D16" s="22" t="s">
        <v>321</v>
      </c>
      <c r="E16" s="45" t="s">
        <v>322</v>
      </c>
      <c r="F16" s="22"/>
      <c r="G16" s="27">
        <v>47.713900000000002</v>
      </c>
      <c r="H16" s="27">
        <f t="shared" si="0"/>
        <v>47.713900000000002</v>
      </c>
    </row>
    <row r="17" spans="1:10" x14ac:dyDescent="0.25">
      <c r="A17" s="73" t="s">
        <v>21</v>
      </c>
      <c r="B17" s="22">
        <v>2</v>
      </c>
      <c r="C17" s="22" t="s">
        <v>320</v>
      </c>
      <c r="D17" s="22" t="s">
        <v>323</v>
      </c>
      <c r="E17" s="45" t="s">
        <v>324</v>
      </c>
      <c r="F17" s="22"/>
      <c r="G17" s="27">
        <v>32.756999999999998</v>
      </c>
      <c r="H17" s="27">
        <f t="shared" si="0"/>
        <v>65.513999999999996</v>
      </c>
    </row>
    <row r="18" spans="1:10" x14ac:dyDescent="0.25">
      <c r="A18" s="73" t="s">
        <v>21</v>
      </c>
      <c r="B18" s="22">
        <v>1</v>
      </c>
      <c r="C18" s="22" t="s">
        <v>325</v>
      </c>
      <c r="D18" s="22" t="s">
        <v>326</v>
      </c>
      <c r="E18" s="45" t="s">
        <v>327</v>
      </c>
      <c r="F18" s="22"/>
      <c r="G18" s="27">
        <v>14.67</v>
      </c>
      <c r="H18" s="27">
        <f t="shared" si="0"/>
        <v>14.67</v>
      </c>
    </row>
    <row r="19" spans="1:10" x14ac:dyDescent="0.25">
      <c r="A19" s="73" t="s">
        <v>111</v>
      </c>
      <c r="B19" s="22">
        <v>1</v>
      </c>
      <c r="C19" s="18"/>
      <c r="D19" s="22"/>
      <c r="E19" s="18" t="s">
        <v>328</v>
      </c>
      <c r="F19" s="23"/>
      <c r="G19" s="27">
        <v>2</v>
      </c>
      <c r="H19" s="27">
        <f t="shared" si="0"/>
        <v>2</v>
      </c>
    </row>
    <row r="20" spans="1:10" x14ac:dyDescent="0.25">
      <c r="A20" s="73" t="s">
        <v>111</v>
      </c>
      <c r="B20" s="22">
        <v>10</v>
      </c>
      <c r="C20" s="18"/>
      <c r="D20" s="22"/>
      <c r="E20" s="18" t="s">
        <v>329</v>
      </c>
      <c r="F20" s="23"/>
      <c r="G20" s="27">
        <v>0.12</v>
      </c>
      <c r="H20" s="27">
        <f t="shared" si="0"/>
        <v>1.2</v>
      </c>
    </row>
    <row r="21" spans="1:10" x14ac:dyDescent="0.25">
      <c r="A21" s="73"/>
      <c r="B21" s="74"/>
      <c r="C21" s="18"/>
      <c r="D21" s="22"/>
      <c r="E21" s="18" t="s">
        <v>330</v>
      </c>
      <c r="F21" s="23"/>
      <c r="G21" s="27"/>
      <c r="H21" s="27">
        <v>10</v>
      </c>
      <c r="J21" s="75"/>
    </row>
    <row r="22" spans="1:10" x14ac:dyDescent="0.25">
      <c r="A22" s="73"/>
      <c r="B22" s="74"/>
      <c r="C22" s="18"/>
      <c r="D22" s="22"/>
      <c r="E22" s="18"/>
      <c r="F22" s="23"/>
      <c r="G22" s="27"/>
      <c r="H22" s="75"/>
    </row>
    <row r="23" spans="1:10" x14ac:dyDescent="0.25">
      <c r="A23" s="26"/>
      <c r="B23" s="74"/>
      <c r="C23" s="22"/>
      <c r="D23" s="22"/>
      <c r="E23" s="22"/>
      <c r="F23" s="23"/>
      <c r="G23" s="27"/>
      <c r="H23" s="27"/>
    </row>
    <row r="24" spans="1:10" x14ac:dyDescent="0.25">
      <c r="A24" s="76"/>
      <c r="B24" s="77"/>
      <c r="C24" s="78"/>
      <c r="D24" s="78"/>
      <c r="E24" s="78"/>
      <c r="F24" s="23"/>
      <c r="G24" s="27"/>
      <c r="H24" s="75">
        <f>SUM(H14:H23)</f>
        <v>210.87789999999998</v>
      </c>
    </row>
    <row r="25" spans="1:10" x14ac:dyDescent="0.25">
      <c r="A25" s="22"/>
      <c r="B25" s="22"/>
      <c r="C25" s="22"/>
      <c r="D25" s="22"/>
      <c r="E25" s="22"/>
      <c r="F25" s="23"/>
      <c r="G25" s="27">
        <v>0.25</v>
      </c>
      <c r="H25" s="75">
        <f>H24+H24*G25</f>
        <v>263.597375</v>
      </c>
    </row>
    <row r="26" spans="1:10" x14ac:dyDescent="0.25">
      <c r="A26" s="23"/>
      <c r="B26" s="22"/>
      <c r="C26" s="22"/>
      <c r="D26" s="22"/>
      <c r="E26" s="22" t="s">
        <v>157</v>
      </c>
      <c r="F26" s="101">
        <v>264</v>
      </c>
    </row>
    <row r="27" spans="1:10" x14ac:dyDescent="0.25">
      <c r="A27" s="22"/>
      <c r="B27" s="22"/>
      <c r="C27" s="22"/>
      <c r="D27" s="22"/>
      <c r="E27" s="22" t="s">
        <v>146</v>
      </c>
      <c r="F27" s="101">
        <v>150</v>
      </c>
    </row>
    <row r="28" spans="1:10" x14ac:dyDescent="0.25">
      <c r="A28" s="22"/>
      <c r="B28" s="22"/>
      <c r="C28" s="22"/>
      <c r="D28" s="22"/>
      <c r="E28" s="22" t="s">
        <v>331</v>
      </c>
      <c r="F28" s="101">
        <f>10*23</f>
        <v>230</v>
      </c>
    </row>
    <row r="29" spans="1:10" x14ac:dyDescent="0.25">
      <c r="A29" s="22"/>
      <c r="B29" s="22"/>
      <c r="C29" s="22"/>
      <c r="D29" s="22"/>
      <c r="E29" s="22"/>
      <c r="F29" s="101"/>
    </row>
    <row r="30" spans="1:10" x14ac:dyDescent="0.25">
      <c r="A30" s="22"/>
      <c r="B30" s="22"/>
      <c r="C30" s="22"/>
      <c r="D30" s="22"/>
      <c r="E30" s="22" t="s">
        <v>158</v>
      </c>
      <c r="F30" s="101">
        <f>SUM(F26:F28)</f>
        <v>644</v>
      </c>
    </row>
    <row r="31" spans="1:10" x14ac:dyDescent="0.25">
      <c r="A31" s="22"/>
      <c r="B31" s="22"/>
      <c r="C31" s="22"/>
      <c r="D31" s="22"/>
      <c r="E31" s="22"/>
      <c r="F31" s="22"/>
    </row>
    <row r="32" spans="1:10" x14ac:dyDescent="0.25">
      <c r="A32" s="22"/>
      <c r="B32" s="22"/>
      <c r="C32" s="22"/>
      <c r="D32" s="22"/>
      <c r="E32" s="22"/>
      <c r="F32" s="22"/>
    </row>
    <row r="33" spans="1:8" x14ac:dyDescent="0.25">
      <c r="A33" s="22"/>
      <c r="B33" s="22"/>
      <c r="C33" s="22"/>
      <c r="D33" s="22"/>
      <c r="E33" s="22"/>
      <c r="F33" s="22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333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D20C-E601-4B2D-B004-D9E65D53ADA0}">
  <dimension ref="A1:J52"/>
  <sheetViews>
    <sheetView workbookViewId="0">
      <selection activeCell="F8" sqref="F8"/>
    </sheetView>
  </sheetViews>
  <sheetFormatPr defaultRowHeight="15" x14ac:dyDescent="0.25"/>
  <cols>
    <col min="1" max="1" width="5.5703125" customWidth="1"/>
    <col min="2" max="2" width="4.140625" customWidth="1"/>
    <col min="3" max="3" width="6.7109375" customWidth="1"/>
    <col min="4" max="4" width="16.140625" customWidth="1"/>
    <col min="5" max="5" width="12.140625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254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264</v>
      </c>
    </row>
    <row r="6" spans="1:8" x14ac:dyDescent="0.25">
      <c r="A6" s="96"/>
      <c r="B6" s="96"/>
      <c r="C6" s="96"/>
      <c r="D6" s="96"/>
      <c r="E6" s="96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255</v>
      </c>
      <c r="B9" s="324"/>
      <c r="C9" s="324"/>
      <c r="D9" s="324"/>
      <c r="E9" s="325"/>
      <c r="F9" s="10" t="s">
        <v>258</v>
      </c>
    </row>
    <row r="10" spans="1:8" x14ac:dyDescent="0.25">
      <c r="A10" s="308" t="s">
        <v>256</v>
      </c>
      <c r="B10" s="309"/>
      <c r="C10" s="309"/>
      <c r="D10" s="309"/>
      <c r="E10" s="310"/>
      <c r="F10" s="10" t="s">
        <v>259</v>
      </c>
    </row>
    <row r="11" spans="1:8" x14ac:dyDescent="0.25">
      <c r="A11" s="311" t="s">
        <v>257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>
        <v>1</v>
      </c>
      <c r="B14" s="74" t="s">
        <v>116</v>
      </c>
      <c r="C14" s="22" t="s">
        <v>261</v>
      </c>
      <c r="D14" s="22" t="s">
        <v>260</v>
      </c>
      <c r="E14" s="22" t="s">
        <v>262</v>
      </c>
      <c r="F14" s="22" t="s">
        <v>263</v>
      </c>
      <c r="G14">
        <v>79</v>
      </c>
    </row>
    <row r="15" spans="1:8" x14ac:dyDescent="0.25">
      <c r="A15" s="73"/>
      <c r="B15" s="74"/>
      <c r="C15" s="18"/>
      <c r="D15" s="22" t="s">
        <v>266</v>
      </c>
      <c r="E15" s="18"/>
      <c r="F15" s="23"/>
      <c r="G15" s="24"/>
      <c r="H15" s="75"/>
    </row>
    <row r="16" spans="1:8" x14ac:dyDescent="0.25">
      <c r="A16" s="73"/>
      <c r="B16" s="74"/>
      <c r="C16" s="18"/>
      <c r="D16" s="22"/>
      <c r="E16" s="18"/>
      <c r="F16" s="23"/>
      <c r="G16" s="24"/>
      <c r="H16" s="75"/>
    </row>
    <row r="17" spans="1:10" x14ac:dyDescent="0.25">
      <c r="A17" s="73"/>
      <c r="B17" s="74"/>
      <c r="C17" s="18"/>
      <c r="D17" s="22" t="s">
        <v>265</v>
      </c>
      <c r="E17" s="18"/>
      <c r="F17" s="23"/>
      <c r="G17" s="24"/>
      <c r="H17" s="75"/>
    </row>
    <row r="18" spans="1:10" x14ac:dyDescent="0.25">
      <c r="A18" s="73"/>
      <c r="B18" s="74"/>
      <c r="C18" s="18"/>
      <c r="D18" s="22"/>
      <c r="E18" s="18"/>
      <c r="F18" s="23"/>
      <c r="G18" s="24"/>
      <c r="H18" s="75"/>
    </row>
    <row r="19" spans="1:10" x14ac:dyDescent="0.25">
      <c r="A19" s="73"/>
      <c r="B19" s="74"/>
      <c r="C19" s="18"/>
      <c r="D19" s="22"/>
      <c r="E19" s="18"/>
      <c r="F19" s="23"/>
      <c r="G19" s="24"/>
      <c r="H19" s="75"/>
    </row>
    <row r="20" spans="1:10" x14ac:dyDescent="0.25">
      <c r="A20" s="73"/>
      <c r="B20" s="74"/>
      <c r="C20" s="18"/>
      <c r="D20" s="22"/>
      <c r="E20" s="18"/>
      <c r="F20" s="23"/>
      <c r="G20" s="24"/>
      <c r="H20" s="75"/>
    </row>
    <row r="21" spans="1:10" x14ac:dyDescent="0.25">
      <c r="A21" s="73"/>
      <c r="B21" s="74"/>
      <c r="C21" s="18"/>
      <c r="D21" s="22"/>
      <c r="E21" s="18"/>
      <c r="F21" s="23"/>
      <c r="G21" s="24"/>
      <c r="J21" s="75"/>
    </row>
    <row r="22" spans="1:10" x14ac:dyDescent="0.25">
      <c r="A22" s="73"/>
      <c r="B22" s="74"/>
      <c r="C22" s="18"/>
      <c r="D22" s="22"/>
      <c r="E22" s="18"/>
      <c r="F22" s="23"/>
      <c r="G22" s="24"/>
      <c r="H22" s="75"/>
    </row>
    <row r="23" spans="1:10" x14ac:dyDescent="0.25">
      <c r="A23" s="26"/>
      <c r="B23" s="74"/>
      <c r="C23" s="22"/>
      <c r="D23" s="22"/>
      <c r="E23" s="22"/>
      <c r="F23" s="23"/>
      <c r="G23" s="24"/>
      <c r="H23" s="27"/>
    </row>
    <row r="24" spans="1:10" x14ac:dyDescent="0.25">
      <c r="A24" s="76"/>
      <c r="B24" s="77"/>
      <c r="C24" s="78"/>
      <c r="D24" s="78"/>
      <c r="E24" s="78"/>
      <c r="F24" s="23"/>
      <c r="H24" s="75"/>
    </row>
    <row r="25" spans="1:10" x14ac:dyDescent="0.25">
      <c r="A25" s="22"/>
      <c r="B25" s="22"/>
      <c r="C25" s="22"/>
      <c r="D25" s="22"/>
      <c r="E25" s="22"/>
      <c r="F25" s="23"/>
      <c r="H25" s="75"/>
    </row>
    <row r="26" spans="1:10" x14ac:dyDescent="0.25">
      <c r="A26" s="23"/>
      <c r="B26" s="22"/>
      <c r="C26" s="22"/>
      <c r="D26" s="22"/>
      <c r="E26" s="22"/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267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EE97-E7EE-4CB0-8AE1-15E2004DC858}">
  <dimension ref="A1:J72"/>
  <sheetViews>
    <sheetView workbookViewId="0">
      <selection activeCell="G8" sqref="G8"/>
    </sheetView>
  </sheetViews>
  <sheetFormatPr defaultRowHeight="15" x14ac:dyDescent="0.25"/>
  <cols>
    <col min="1" max="1" width="5.5703125" customWidth="1"/>
    <col min="2" max="2" width="8.5703125" customWidth="1"/>
    <col min="3" max="3" width="6.7109375" customWidth="1"/>
    <col min="4" max="4" width="5.7109375" customWidth="1"/>
    <col min="5" max="5" width="26" customWidth="1"/>
    <col min="6" max="6" width="41" customWidth="1"/>
    <col min="7" max="7" width="9.42578125" bestFit="1" customWidth="1"/>
    <col min="8" max="8" width="11" bestFit="1" customWidth="1"/>
    <col min="10" max="10" width="9.42578125" bestFit="1" customWidth="1"/>
  </cols>
  <sheetData>
    <row r="1" spans="1:10" x14ac:dyDescent="0.25">
      <c r="A1" s="1"/>
      <c r="B1" s="1"/>
      <c r="C1" s="1"/>
      <c r="D1" s="1"/>
      <c r="E1" s="1"/>
    </row>
    <row r="2" spans="1:10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10" x14ac:dyDescent="0.25">
      <c r="A3" s="317" t="s">
        <v>2</v>
      </c>
      <c r="B3" s="318"/>
      <c r="C3" s="318"/>
      <c r="D3" s="318"/>
      <c r="E3" s="319"/>
      <c r="F3" s="3" t="s">
        <v>616</v>
      </c>
    </row>
    <row r="4" spans="1:10" x14ac:dyDescent="0.25">
      <c r="A4" s="317" t="s">
        <v>3</v>
      </c>
      <c r="B4" s="318"/>
      <c r="C4" s="318"/>
      <c r="D4" s="318"/>
      <c r="E4" s="319"/>
      <c r="F4" s="4"/>
    </row>
    <row r="5" spans="1:10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10" x14ac:dyDescent="0.25">
      <c r="A6" s="168"/>
      <c r="B6" s="168"/>
      <c r="C6" s="168"/>
      <c r="D6" s="168"/>
      <c r="E6" s="168"/>
      <c r="F6" s="8"/>
    </row>
    <row r="7" spans="1:10" x14ac:dyDescent="0.25">
      <c r="A7" s="8" t="s">
        <v>6</v>
      </c>
      <c r="B7" s="1"/>
      <c r="C7" s="1"/>
      <c r="D7" s="1"/>
      <c r="E7" s="1"/>
      <c r="F7" s="8" t="s">
        <v>7</v>
      </c>
    </row>
    <row r="8" spans="1:10" x14ac:dyDescent="0.25">
      <c r="A8" s="320"/>
      <c r="B8" s="321"/>
      <c r="C8" s="321"/>
      <c r="D8" s="321"/>
      <c r="E8" s="322"/>
      <c r="F8" s="9"/>
    </row>
    <row r="9" spans="1:10" x14ac:dyDescent="0.25">
      <c r="A9" s="323" t="s">
        <v>618</v>
      </c>
      <c r="B9" s="324"/>
      <c r="C9" s="324"/>
      <c r="D9" s="324"/>
      <c r="E9" s="325"/>
      <c r="F9" s="10" t="s">
        <v>191</v>
      </c>
    </row>
    <row r="10" spans="1:10" x14ac:dyDescent="0.25">
      <c r="A10" s="308" t="s">
        <v>615</v>
      </c>
      <c r="B10" s="309"/>
      <c r="C10" s="309"/>
      <c r="D10" s="309"/>
      <c r="E10" s="310"/>
      <c r="F10" s="10"/>
    </row>
    <row r="11" spans="1:10" x14ac:dyDescent="0.25">
      <c r="A11" s="311" t="s">
        <v>190</v>
      </c>
      <c r="B11" s="312"/>
      <c r="C11" s="312"/>
      <c r="D11" s="312"/>
      <c r="E11" s="313"/>
      <c r="F11" s="11"/>
    </row>
    <row r="12" spans="1:10" x14ac:dyDescent="0.25">
      <c r="A12" s="69"/>
      <c r="B12" s="69"/>
      <c r="C12" s="69"/>
      <c r="D12" s="69"/>
      <c r="E12" s="69"/>
      <c r="F12" s="70"/>
    </row>
    <row r="13" spans="1:10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10" x14ac:dyDescent="0.25">
      <c r="A14" s="22">
        <v>1</v>
      </c>
      <c r="B14" s="74" t="s">
        <v>116</v>
      </c>
      <c r="C14" s="18"/>
      <c r="D14" s="19"/>
      <c r="E14" s="22" t="s">
        <v>620</v>
      </c>
      <c r="F14" s="23">
        <v>501</v>
      </c>
      <c r="G14" s="27">
        <v>418.97</v>
      </c>
      <c r="H14" s="47">
        <f>G14*A14</f>
        <v>418.97</v>
      </c>
    </row>
    <row r="15" spans="1:10" x14ac:dyDescent="0.25">
      <c r="A15" s="22">
        <v>1</v>
      </c>
      <c r="B15" s="74" t="s">
        <v>116</v>
      </c>
      <c r="C15" s="18"/>
      <c r="D15" s="22"/>
      <c r="E15" s="22" t="s">
        <v>621</v>
      </c>
      <c r="F15" s="23">
        <v>646</v>
      </c>
      <c r="G15" s="27">
        <v>530.67999999999995</v>
      </c>
      <c r="H15" s="47">
        <f t="shared" ref="H15:H27" si="0">G15*A15</f>
        <v>530.67999999999995</v>
      </c>
      <c r="J15" s="47"/>
    </row>
    <row r="16" spans="1:10" x14ac:dyDescent="0.25">
      <c r="A16" s="22">
        <v>5</v>
      </c>
      <c r="B16" s="74" t="s">
        <v>111</v>
      </c>
      <c r="C16" s="18"/>
      <c r="D16" s="22"/>
      <c r="E16" s="22" t="s">
        <v>630</v>
      </c>
      <c r="F16" s="23">
        <v>26</v>
      </c>
      <c r="G16" s="27">
        <v>4</v>
      </c>
      <c r="H16" s="47">
        <f t="shared" si="0"/>
        <v>20</v>
      </c>
    </row>
    <row r="17" spans="1:10" x14ac:dyDescent="0.25">
      <c r="A17" s="22">
        <v>6</v>
      </c>
      <c r="B17" s="74" t="s">
        <v>111</v>
      </c>
      <c r="C17" s="18"/>
      <c r="D17" s="22"/>
      <c r="E17" s="22" t="s">
        <v>631</v>
      </c>
      <c r="F17" s="23">
        <v>14</v>
      </c>
      <c r="G17" s="27">
        <v>2</v>
      </c>
      <c r="H17" s="47">
        <f t="shared" si="0"/>
        <v>12</v>
      </c>
    </row>
    <row r="18" spans="1:10" x14ac:dyDescent="0.25">
      <c r="A18" s="22"/>
      <c r="B18" s="74"/>
      <c r="C18" s="18"/>
      <c r="D18" s="22"/>
      <c r="E18" s="22" t="s">
        <v>632</v>
      </c>
      <c r="F18" s="23">
        <v>35</v>
      </c>
      <c r="G18" s="27">
        <v>35</v>
      </c>
      <c r="H18" s="47">
        <v>35</v>
      </c>
    </row>
    <row r="19" spans="1:10" x14ac:dyDescent="0.25">
      <c r="A19" s="22">
        <v>5</v>
      </c>
      <c r="B19" s="74" t="s">
        <v>116</v>
      </c>
      <c r="C19" s="22" t="s">
        <v>622</v>
      </c>
      <c r="D19" s="22"/>
      <c r="E19" s="45" t="s">
        <v>623</v>
      </c>
      <c r="F19" s="23"/>
      <c r="G19" s="27">
        <v>26.5</v>
      </c>
      <c r="H19" s="47">
        <f t="shared" si="0"/>
        <v>132.5</v>
      </c>
    </row>
    <row r="20" spans="1:10" x14ac:dyDescent="0.25">
      <c r="A20" s="22">
        <v>2</v>
      </c>
      <c r="B20" s="74" t="s">
        <v>116</v>
      </c>
      <c r="C20" s="22" t="s">
        <v>262</v>
      </c>
      <c r="D20" s="22"/>
      <c r="E20" s="22" t="s">
        <v>637</v>
      </c>
      <c r="F20" s="23">
        <v>215</v>
      </c>
      <c r="G20" s="27">
        <v>79</v>
      </c>
      <c r="H20" s="47">
        <f t="shared" si="0"/>
        <v>158</v>
      </c>
    </row>
    <row r="21" spans="1:10" x14ac:dyDescent="0.25">
      <c r="A21" s="22">
        <v>3</v>
      </c>
      <c r="B21" s="74" t="s">
        <v>116</v>
      </c>
      <c r="C21" s="22" t="s">
        <v>624</v>
      </c>
      <c r="D21" s="22"/>
      <c r="E21" s="22" t="s">
        <v>625</v>
      </c>
      <c r="F21" s="23">
        <v>16</v>
      </c>
      <c r="G21" s="27">
        <v>2.0706000000000002</v>
      </c>
      <c r="H21" s="47">
        <f t="shared" si="0"/>
        <v>6.2118000000000002</v>
      </c>
    </row>
    <row r="22" spans="1:10" x14ac:dyDescent="0.25">
      <c r="A22" s="22">
        <v>3</v>
      </c>
      <c r="B22" s="74" t="s">
        <v>116</v>
      </c>
      <c r="C22" s="22" t="s">
        <v>626</v>
      </c>
      <c r="D22" s="22"/>
      <c r="E22" s="22" t="s">
        <v>627</v>
      </c>
      <c r="F22" s="23">
        <v>88</v>
      </c>
      <c r="G22" s="27">
        <v>23.257999999999999</v>
      </c>
      <c r="H22" s="47">
        <f t="shared" si="0"/>
        <v>69.774000000000001</v>
      </c>
    </row>
    <row r="23" spans="1:10" x14ac:dyDescent="0.25">
      <c r="A23" s="73">
        <v>1</v>
      </c>
      <c r="B23" s="74" t="s">
        <v>116</v>
      </c>
      <c r="C23" s="18" t="s">
        <v>628</v>
      </c>
      <c r="D23" s="22"/>
      <c r="E23" s="18" t="s">
        <v>629</v>
      </c>
      <c r="F23" s="23">
        <v>70</v>
      </c>
      <c r="G23" s="24">
        <v>60</v>
      </c>
      <c r="H23" s="47">
        <f t="shared" si="0"/>
        <v>60</v>
      </c>
      <c r="J23" s="75"/>
    </row>
    <row r="24" spans="1:10" x14ac:dyDescent="0.25">
      <c r="A24" s="73">
        <v>1</v>
      </c>
      <c r="B24" s="74" t="s">
        <v>116</v>
      </c>
      <c r="C24" s="18" t="s">
        <v>107</v>
      </c>
      <c r="D24" s="22" t="s">
        <v>633</v>
      </c>
      <c r="E24" s="18" t="s">
        <v>634</v>
      </c>
      <c r="F24" s="23">
        <v>14</v>
      </c>
      <c r="G24" s="24">
        <v>12</v>
      </c>
      <c r="H24" s="47">
        <f t="shared" si="0"/>
        <v>12</v>
      </c>
    </row>
    <row r="25" spans="1:10" x14ac:dyDescent="0.25">
      <c r="A25" s="26">
        <v>1</v>
      </c>
      <c r="B25" s="74" t="s">
        <v>116</v>
      </c>
      <c r="C25" s="22" t="s">
        <v>133</v>
      </c>
      <c r="D25" s="22"/>
      <c r="E25" s="22" t="s">
        <v>635</v>
      </c>
      <c r="F25" s="23">
        <v>48</v>
      </c>
      <c r="G25" s="24">
        <v>40</v>
      </c>
      <c r="H25" s="47">
        <f t="shared" si="0"/>
        <v>40</v>
      </c>
    </row>
    <row r="26" spans="1:10" x14ac:dyDescent="0.25">
      <c r="A26" s="26">
        <v>1</v>
      </c>
      <c r="B26" s="74" t="s">
        <v>116</v>
      </c>
      <c r="C26" s="22" t="s">
        <v>628</v>
      </c>
      <c r="D26" s="22"/>
      <c r="E26" s="22" t="s">
        <v>636</v>
      </c>
      <c r="F26" s="23">
        <v>23</v>
      </c>
      <c r="G26" s="24">
        <v>18</v>
      </c>
      <c r="H26" s="47">
        <f t="shared" si="0"/>
        <v>18</v>
      </c>
    </row>
    <row r="27" spans="1:10" x14ac:dyDescent="0.25">
      <c r="A27" s="22">
        <v>1</v>
      </c>
      <c r="B27" s="22" t="s">
        <v>116</v>
      </c>
      <c r="C27" s="22"/>
      <c r="D27" s="22"/>
      <c r="E27" s="22" t="s">
        <v>401</v>
      </c>
      <c r="F27" s="23">
        <v>15</v>
      </c>
      <c r="G27" s="24">
        <v>11</v>
      </c>
      <c r="H27" s="47">
        <f t="shared" si="0"/>
        <v>11</v>
      </c>
    </row>
    <row r="28" spans="1:10" x14ac:dyDescent="0.25">
      <c r="A28" s="23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>
        <f>SUM(F14:F27)</f>
        <v>1711</v>
      </c>
      <c r="H29" s="24">
        <f>SUM(H14:H28)</f>
        <v>1524.1358</v>
      </c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3"/>
      <c r="H31" s="24"/>
    </row>
    <row r="32" spans="1:10" x14ac:dyDescent="0.25">
      <c r="A32" s="22"/>
      <c r="B32" s="22"/>
      <c r="C32" s="22"/>
      <c r="D32" s="22"/>
      <c r="E32" s="22"/>
      <c r="F32" s="23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2"/>
      <c r="H34" s="24"/>
    </row>
    <row r="35" spans="1:8" x14ac:dyDescent="0.25">
      <c r="A35" s="22"/>
      <c r="B35" s="22"/>
      <c r="C35" s="22"/>
      <c r="D35" s="22"/>
      <c r="E35" s="22"/>
      <c r="F35" s="22"/>
      <c r="H35" s="24"/>
    </row>
    <row r="36" spans="1:8" x14ac:dyDescent="0.25">
      <c r="A36" s="22"/>
      <c r="B36" s="22"/>
      <c r="C36" s="22"/>
      <c r="D36" s="22"/>
      <c r="E36" s="22"/>
      <c r="F36" s="23"/>
      <c r="H36" s="24"/>
    </row>
    <row r="37" spans="1:8" x14ac:dyDescent="0.25">
      <c r="A37" s="22"/>
      <c r="B37" s="22"/>
      <c r="C37" s="22"/>
      <c r="D37" s="22"/>
      <c r="E37" s="22"/>
      <c r="F37" s="23"/>
      <c r="H37" s="24"/>
    </row>
    <row r="38" spans="1:8" x14ac:dyDescent="0.25">
      <c r="A38" s="22"/>
      <c r="B38" s="22"/>
      <c r="C38" s="22"/>
      <c r="D38" s="22"/>
      <c r="E38" s="79"/>
      <c r="F38" s="30"/>
    </row>
    <row r="39" spans="1:8" x14ac:dyDescent="0.25">
      <c r="A39" s="19"/>
      <c r="B39" s="19"/>
      <c r="C39" s="19"/>
      <c r="D39" s="19"/>
      <c r="E39" s="80"/>
      <c r="F39" s="20"/>
      <c r="H39" s="24"/>
    </row>
    <row r="40" spans="1:8" x14ac:dyDescent="0.25">
      <c r="A40" s="19"/>
      <c r="B40" s="19"/>
      <c r="C40" s="19"/>
      <c r="D40" s="19"/>
      <c r="E40" s="19"/>
      <c r="F40" s="31"/>
    </row>
    <row r="41" spans="1:8" x14ac:dyDescent="0.25">
      <c r="A41" s="19"/>
      <c r="B41" s="19"/>
      <c r="C41" s="19"/>
      <c r="D41" s="19"/>
      <c r="E41" s="19"/>
      <c r="F41" s="19"/>
    </row>
    <row r="42" spans="1:8" x14ac:dyDescent="0.25">
      <c r="A42" s="32" t="s">
        <v>15</v>
      </c>
      <c r="B42" s="33"/>
      <c r="C42" s="33"/>
      <c r="D42" s="33"/>
      <c r="E42" s="33"/>
      <c r="F42" s="34" t="s">
        <v>16</v>
      </c>
    </row>
    <row r="43" spans="1:8" x14ac:dyDescent="0.25">
      <c r="A43" s="32"/>
      <c r="B43" s="33"/>
      <c r="C43" s="33"/>
      <c r="D43" s="33"/>
      <c r="E43" s="33"/>
      <c r="F43" s="35"/>
    </row>
    <row r="44" spans="1:8" x14ac:dyDescent="0.25">
      <c r="A44" s="32" t="s">
        <v>17</v>
      </c>
      <c r="B44" s="33"/>
      <c r="C44" s="33"/>
      <c r="D44" s="33"/>
      <c r="E44" s="33"/>
      <c r="F44" s="36"/>
    </row>
    <row r="45" spans="1:8" x14ac:dyDescent="0.25">
      <c r="A45" s="37"/>
      <c r="B45" s="38"/>
      <c r="C45" s="38"/>
      <c r="D45" s="38"/>
      <c r="E45" s="38"/>
      <c r="F45" s="34" t="s">
        <v>18</v>
      </c>
    </row>
    <row r="46" spans="1:8" x14ac:dyDescent="0.25">
      <c r="A46" s="32" t="s">
        <v>617</v>
      </c>
      <c r="B46" s="33"/>
      <c r="C46" s="33"/>
      <c r="D46" s="33"/>
      <c r="E46" s="33"/>
      <c r="F46" s="39"/>
    </row>
    <row r="47" spans="1:8" x14ac:dyDescent="0.25">
      <c r="A47" s="40"/>
      <c r="B47" s="41"/>
      <c r="C47" s="41"/>
      <c r="D47" s="41"/>
      <c r="E47" s="41"/>
      <c r="F47" s="36"/>
    </row>
    <row r="50" spans="2:6" x14ac:dyDescent="0.25">
      <c r="F50" s="27"/>
    </row>
    <row r="51" spans="2:6" x14ac:dyDescent="0.25">
      <c r="B51" t="s">
        <v>655</v>
      </c>
      <c r="F51" s="27">
        <f>F29</f>
        <v>1711</v>
      </c>
    </row>
    <row r="52" spans="2:6" x14ac:dyDescent="0.25">
      <c r="B52" t="s">
        <v>638</v>
      </c>
      <c r="F52" s="27">
        <v>1400</v>
      </c>
    </row>
    <row r="53" spans="2:6" x14ac:dyDescent="0.25">
      <c r="B53" t="s">
        <v>146</v>
      </c>
      <c r="F53" s="27">
        <v>200</v>
      </c>
    </row>
    <row r="54" spans="2:6" x14ac:dyDescent="0.25">
      <c r="B54" t="s">
        <v>639</v>
      </c>
      <c r="F54" s="27">
        <v>400</v>
      </c>
    </row>
    <row r="55" spans="2:6" x14ac:dyDescent="0.25">
      <c r="B55" t="s">
        <v>640</v>
      </c>
      <c r="F55" s="27">
        <v>150</v>
      </c>
    </row>
    <row r="57" spans="2:6" x14ac:dyDescent="0.25">
      <c r="B57" s="169" t="s">
        <v>643</v>
      </c>
      <c r="D57" s="69">
        <v>5</v>
      </c>
      <c r="E57" t="s">
        <v>641</v>
      </c>
      <c r="F57" s="27"/>
    </row>
    <row r="58" spans="2:6" x14ac:dyDescent="0.25">
      <c r="B58" t="s">
        <v>642</v>
      </c>
      <c r="D58" s="69">
        <v>2</v>
      </c>
      <c r="E58" t="s">
        <v>644</v>
      </c>
    </row>
    <row r="59" spans="2:6" x14ac:dyDescent="0.25">
      <c r="B59" t="s">
        <v>653</v>
      </c>
      <c r="D59" s="69">
        <v>6</v>
      </c>
      <c r="E59" t="s">
        <v>654</v>
      </c>
    </row>
    <row r="60" spans="2:6" x14ac:dyDescent="0.25">
      <c r="B60" t="s">
        <v>645</v>
      </c>
      <c r="D60" s="69">
        <v>1</v>
      </c>
      <c r="E60" t="s">
        <v>646</v>
      </c>
    </row>
    <row r="61" spans="2:6" x14ac:dyDescent="0.25">
      <c r="D61" s="69">
        <f>SUM(D57:D60)</f>
        <v>14</v>
      </c>
      <c r="E61" t="s">
        <v>647</v>
      </c>
      <c r="F61" s="27">
        <f>D61*25</f>
        <v>350</v>
      </c>
    </row>
    <row r="62" spans="2:6" x14ac:dyDescent="0.25">
      <c r="D62" s="69"/>
    </row>
    <row r="63" spans="2:6" x14ac:dyDescent="0.25">
      <c r="B63" t="s">
        <v>502</v>
      </c>
      <c r="D63" s="69"/>
    </row>
    <row r="64" spans="2:6" x14ac:dyDescent="0.25">
      <c r="D64" s="69"/>
    </row>
    <row r="65" spans="2:6" x14ac:dyDescent="0.25">
      <c r="B65" t="s">
        <v>648</v>
      </c>
      <c r="D65" s="69">
        <v>2</v>
      </c>
      <c r="E65" t="s">
        <v>649</v>
      </c>
    </row>
    <row r="66" spans="2:6" x14ac:dyDescent="0.25">
      <c r="B66" t="s">
        <v>430</v>
      </c>
      <c r="D66" s="69">
        <v>2.5</v>
      </c>
      <c r="E66" t="s">
        <v>650</v>
      </c>
    </row>
    <row r="67" spans="2:6" x14ac:dyDescent="0.25">
      <c r="B67" t="s">
        <v>651</v>
      </c>
      <c r="D67" s="69">
        <v>2</v>
      </c>
      <c r="E67" t="s">
        <v>652</v>
      </c>
    </row>
    <row r="68" spans="2:6" x14ac:dyDescent="0.25">
      <c r="D68" s="69"/>
    </row>
    <row r="69" spans="2:6" x14ac:dyDescent="0.25">
      <c r="D69" s="69">
        <f>SUM(D65:D68)</f>
        <v>6.5</v>
      </c>
      <c r="E69" t="s">
        <v>647</v>
      </c>
      <c r="F69" s="27">
        <f>D69*25</f>
        <v>162.5</v>
      </c>
    </row>
    <row r="70" spans="2:6" x14ac:dyDescent="0.25">
      <c r="D70" s="69"/>
    </row>
    <row r="71" spans="2:6" ht="15.75" thickBot="1" x14ac:dyDescent="0.3"/>
    <row r="72" spans="2:6" ht="15.75" thickBot="1" x14ac:dyDescent="0.3">
      <c r="E72" s="170" t="s">
        <v>158</v>
      </c>
      <c r="F72" s="171">
        <f>SUM(F51:F69)</f>
        <v>4373.5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0A38-E75B-4781-8B4F-5C19450A2FCE}">
  <sheetPr>
    <pageSetUpPr fitToPage="1"/>
  </sheetPr>
  <dimension ref="A1:H52"/>
  <sheetViews>
    <sheetView topLeftCell="A4" workbookViewId="0">
      <selection activeCell="H21" sqref="H21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8.140625" customWidth="1"/>
    <col min="6" max="6" width="41" customWidth="1"/>
    <col min="7" max="7" width="9.140625" style="27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1842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75"/>
      <c r="B6" s="275"/>
      <c r="C6" s="275"/>
      <c r="D6" s="275"/>
      <c r="E6" s="275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1843</v>
      </c>
      <c r="B9" s="324"/>
      <c r="C9" s="324"/>
      <c r="D9" s="324"/>
      <c r="E9" s="325"/>
      <c r="F9" s="10"/>
    </row>
    <row r="10" spans="1:8" x14ac:dyDescent="0.25">
      <c r="A10" s="308" t="s">
        <v>1844</v>
      </c>
      <c r="B10" s="309"/>
      <c r="C10" s="309"/>
      <c r="D10" s="309"/>
      <c r="E10" s="310"/>
      <c r="F10" s="10" t="s">
        <v>191</v>
      </c>
    </row>
    <row r="11" spans="1:8" x14ac:dyDescent="0.25">
      <c r="A11" s="311" t="s">
        <v>418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>
        <v>15</v>
      </c>
      <c r="B14" s="74" t="s">
        <v>116</v>
      </c>
      <c r="C14" s="18"/>
      <c r="D14" s="19"/>
      <c r="E14" s="18" t="s">
        <v>1848</v>
      </c>
      <c r="F14" s="20"/>
      <c r="G14" s="27">
        <v>0.2</v>
      </c>
      <c r="H14" s="27">
        <f t="shared" ref="H14:H32" si="0">G14*A14</f>
        <v>3</v>
      </c>
    </row>
    <row r="15" spans="1:8" x14ac:dyDescent="0.25">
      <c r="A15" s="73">
        <v>8</v>
      </c>
      <c r="B15" s="74" t="s">
        <v>116</v>
      </c>
      <c r="C15" s="18"/>
      <c r="D15" s="22"/>
      <c r="E15" s="18" t="s">
        <v>1849</v>
      </c>
      <c r="F15" s="23"/>
      <c r="G15" s="27">
        <v>0.87</v>
      </c>
      <c r="H15" s="27">
        <f t="shared" si="0"/>
        <v>6.96</v>
      </c>
    </row>
    <row r="16" spans="1:8" x14ac:dyDescent="0.25">
      <c r="A16" s="73">
        <v>50</v>
      </c>
      <c r="B16" s="74" t="s">
        <v>111</v>
      </c>
      <c r="C16" s="18"/>
      <c r="D16" s="22"/>
      <c r="E16" s="18" t="s">
        <v>1850</v>
      </c>
      <c r="F16" s="23"/>
      <c r="G16" s="27">
        <v>0.23</v>
      </c>
      <c r="H16" s="27">
        <f t="shared" si="0"/>
        <v>11.5</v>
      </c>
    </row>
    <row r="17" spans="1:8" x14ac:dyDescent="0.25">
      <c r="A17" s="73">
        <v>50</v>
      </c>
      <c r="B17" s="74" t="s">
        <v>111</v>
      </c>
      <c r="C17" s="18"/>
      <c r="D17" s="22"/>
      <c r="E17" s="18" t="s">
        <v>1851</v>
      </c>
      <c r="F17" s="23"/>
      <c r="G17" s="27">
        <v>0.25</v>
      </c>
      <c r="H17" s="27">
        <f t="shared" si="0"/>
        <v>12.5</v>
      </c>
    </row>
    <row r="18" spans="1:8" x14ac:dyDescent="0.25">
      <c r="A18" s="73">
        <v>2</v>
      </c>
      <c r="B18" s="74" t="s">
        <v>116</v>
      </c>
      <c r="C18" s="18"/>
      <c r="D18" s="22"/>
      <c r="E18" s="18" t="s">
        <v>1508</v>
      </c>
      <c r="F18" s="23"/>
      <c r="G18" s="27">
        <v>3</v>
      </c>
      <c r="H18" s="27">
        <f t="shared" si="0"/>
        <v>6</v>
      </c>
    </row>
    <row r="19" spans="1:8" x14ac:dyDescent="0.25">
      <c r="A19" s="73">
        <v>2</v>
      </c>
      <c r="B19" s="74" t="s">
        <v>116</v>
      </c>
      <c r="C19" s="18"/>
      <c r="D19" s="22"/>
      <c r="E19" s="18" t="s">
        <v>1852</v>
      </c>
      <c r="F19" s="23"/>
      <c r="G19" s="27">
        <v>3.5</v>
      </c>
      <c r="H19" s="27">
        <f t="shared" si="0"/>
        <v>7</v>
      </c>
    </row>
    <row r="20" spans="1:8" x14ac:dyDescent="0.25">
      <c r="A20" s="73">
        <v>150</v>
      </c>
      <c r="B20" s="74" t="s">
        <v>111</v>
      </c>
      <c r="C20" s="18"/>
      <c r="D20" s="22"/>
      <c r="E20" s="18" t="s">
        <v>1853</v>
      </c>
      <c r="F20" s="23"/>
      <c r="G20" s="27">
        <v>0.1</v>
      </c>
      <c r="H20" s="27">
        <f t="shared" si="0"/>
        <v>15</v>
      </c>
    </row>
    <row r="21" spans="1:8" x14ac:dyDescent="0.25">
      <c r="A21" s="73">
        <v>860</v>
      </c>
      <c r="B21" s="74" t="s">
        <v>111</v>
      </c>
      <c r="C21" s="18"/>
      <c r="D21" s="22"/>
      <c r="E21" s="18" t="s">
        <v>1854</v>
      </c>
      <c r="F21" s="23"/>
      <c r="G21" s="27">
        <v>0.12</v>
      </c>
      <c r="H21" s="27">
        <f t="shared" si="0"/>
        <v>103.2</v>
      </c>
    </row>
    <row r="22" spans="1:8" x14ac:dyDescent="0.25">
      <c r="A22" s="73">
        <v>370</v>
      </c>
      <c r="B22" s="74" t="s">
        <v>111</v>
      </c>
      <c r="C22" s="18"/>
      <c r="D22" s="22"/>
      <c r="E22" s="18" t="s">
        <v>169</v>
      </c>
      <c r="F22" s="23"/>
      <c r="G22" s="27">
        <v>0.2</v>
      </c>
      <c r="H22" s="27">
        <f t="shared" si="0"/>
        <v>74</v>
      </c>
    </row>
    <row r="23" spans="1:8" x14ac:dyDescent="0.25">
      <c r="A23" s="26">
        <v>30</v>
      </c>
      <c r="B23" s="74" t="s">
        <v>111</v>
      </c>
      <c r="C23" s="22"/>
      <c r="D23" s="22"/>
      <c r="E23" s="22" t="s">
        <v>178</v>
      </c>
      <c r="F23" s="23"/>
      <c r="G23" s="27">
        <v>0.35</v>
      </c>
      <c r="H23" s="27">
        <f t="shared" si="0"/>
        <v>10.5</v>
      </c>
    </row>
    <row r="24" spans="1:8" x14ac:dyDescent="0.25">
      <c r="A24" s="76">
        <v>40</v>
      </c>
      <c r="B24" s="77" t="s">
        <v>111</v>
      </c>
      <c r="C24" s="78"/>
      <c r="D24" s="78"/>
      <c r="E24" s="78" t="s">
        <v>385</v>
      </c>
      <c r="F24" s="23"/>
      <c r="G24" s="27">
        <v>0.55000000000000004</v>
      </c>
      <c r="H24" s="27">
        <f t="shared" si="0"/>
        <v>22</v>
      </c>
    </row>
    <row r="25" spans="1:8" x14ac:dyDescent="0.25">
      <c r="A25" s="22">
        <v>5</v>
      </c>
      <c r="B25" s="22" t="s">
        <v>111</v>
      </c>
      <c r="C25" s="22"/>
      <c r="D25" s="22"/>
      <c r="E25" s="22" t="s">
        <v>1855</v>
      </c>
      <c r="F25" s="23"/>
      <c r="G25" s="27">
        <v>0.98855000000000004</v>
      </c>
      <c r="H25" s="27">
        <f t="shared" si="0"/>
        <v>4.9427500000000002</v>
      </c>
    </row>
    <row r="26" spans="1:8" x14ac:dyDescent="0.25">
      <c r="A26" s="22">
        <v>9</v>
      </c>
      <c r="B26" s="22" t="s">
        <v>111</v>
      </c>
      <c r="C26" s="22"/>
      <c r="D26" s="22"/>
      <c r="E26" s="22" t="s">
        <v>1890</v>
      </c>
      <c r="F26" s="23"/>
      <c r="G26" s="27">
        <v>0.4</v>
      </c>
      <c r="H26" s="27">
        <f t="shared" si="0"/>
        <v>3.6</v>
      </c>
    </row>
    <row r="27" spans="1:8" x14ac:dyDescent="0.25">
      <c r="A27" s="22">
        <v>1</v>
      </c>
      <c r="B27" s="19" t="s">
        <v>116</v>
      </c>
      <c r="C27" s="22" t="s">
        <v>1876</v>
      </c>
      <c r="D27" s="22">
        <v>502</v>
      </c>
      <c r="E27" s="22" t="s">
        <v>1877</v>
      </c>
      <c r="F27" s="22"/>
      <c r="G27" s="27">
        <v>7.8975</v>
      </c>
      <c r="H27" s="27">
        <f t="shared" si="0"/>
        <v>7.8975</v>
      </c>
    </row>
    <row r="28" spans="1:8" x14ac:dyDescent="0.25">
      <c r="A28" s="22">
        <v>1</v>
      </c>
      <c r="B28" s="19" t="s">
        <v>116</v>
      </c>
      <c r="C28" s="22" t="s">
        <v>1876</v>
      </c>
      <c r="D28" s="22" t="s">
        <v>1878</v>
      </c>
      <c r="E28" s="22" t="s">
        <v>1879</v>
      </c>
      <c r="F28" s="22"/>
      <c r="G28" s="27">
        <v>0.46079999999999999</v>
      </c>
      <c r="H28" s="27">
        <f t="shared" si="0"/>
        <v>0.46079999999999999</v>
      </c>
    </row>
    <row r="29" spans="1:8" x14ac:dyDescent="0.25">
      <c r="A29" s="22">
        <v>4</v>
      </c>
      <c r="B29" s="22" t="s">
        <v>116</v>
      </c>
      <c r="C29" s="22"/>
      <c r="D29" s="22"/>
      <c r="E29" s="22" t="s">
        <v>1891</v>
      </c>
      <c r="F29" s="23"/>
      <c r="G29" s="27">
        <v>1</v>
      </c>
      <c r="H29" s="27">
        <f t="shared" si="0"/>
        <v>4</v>
      </c>
    </row>
    <row r="30" spans="1:8" x14ac:dyDescent="0.25">
      <c r="A30" s="22">
        <v>3</v>
      </c>
      <c r="B30" s="22" t="s">
        <v>116</v>
      </c>
      <c r="C30" s="22"/>
      <c r="D30" s="22"/>
      <c r="E30" s="22" t="s">
        <v>1892</v>
      </c>
      <c r="F30" s="23"/>
      <c r="G30" s="27">
        <v>1.1000000000000001</v>
      </c>
      <c r="H30" s="27">
        <f t="shared" si="0"/>
        <v>3.3000000000000003</v>
      </c>
    </row>
    <row r="31" spans="1:8" x14ac:dyDescent="0.25">
      <c r="A31" s="22">
        <v>1</v>
      </c>
      <c r="B31" s="22" t="s">
        <v>116</v>
      </c>
      <c r="C31" s="22"/>
      <c r="D31" s="22"/>
      <c r="E31" s="22" t="s">
        <v>1902</v>
      </c>
      <c r="F31" s="22"/>
      <c r="G31" s="27">
        <v>4</v>
      </c>
      <c r="H31" s="27">
        <f t="shared" si="0"/>
        <v>4</v>
      </c>
    </row>
    <row r="32" spans="1:8" x14ac:dyDescent="0.25">
      <c r="A32" s="22">
        <v>1</v>
      </c>
      <c r="B32" s="22" t="s">
        <v>111</v>
      </c>
      <c r="C32" s="22"/>
      <c r="D32" s="22"/>
      <c r="E32" s="22" t="s">
        <v>1893</v>
      </c>
      <c r="F32" s="22"/>
      <c r="G32" s="27">
        <v>6</v>
      </c>
      <c r="H32" s="27">
        <f t="shared" si="0"/>
        <v>6</v>
      </c>
    </row>
    <row r="33" spans="1:8" x14ac:dyDescent="0.25">
      <c r="A33" s="22">
        <v>25</v>
      </c>
      <c r="B33" s="22" t="s">
        <v>111</v>
      </c>
      <c r="C33" s="22"/>
      <c r="D33" s="22"/>
      <c r="E33" s="22" t="s">
        <v>1896</v>
      </c>
      <c r="F33" s="22"/>
      <c r="G33" s="27">
        <v>0.3</v>
      </c>
      <c r="H33" s="27">
        <f>G33*A33</f>
        <v>7.5</v>
      </c>
    </row>
    <row r="34" spans="1:8" x14ac:dyDescent="0.25">
      <c r="A34" s="22"/>
      <c r="B34" s="22"/>
      <c r="C34" s="22"/>
      <c r="D34" s="22"/>
      <c r="E34" s="22"/>
      <c r="F34" s="23"/>
    </row>
    <row r="35" spans="1:8" x14ac:dyDescent="0.25">
      <c r="A35" s="22"/>
      <c r="B35" s="22"/>
      <c r="C35" s="22"/>
      <c r="D35" s="22"/>
      <c r="E35" s="22"/>
      <c r="F35" s="23"/>
      <c r="H35" s="47">
        <f>SUM(H14:H34)</f>
        <v>313.36104999999998</v>
      </c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1847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E23B-283D-4B8D-91B0-B02B947CE00E}">
  <dimension ref="A1:J64"/>
  <sheetViews>
    <sheetView topLeftCell="A13" workbookViewId="0">
      <selection activeCell="G62" sqref="G62"/>
    </sheetView>
  </sheetViews>
  <sheetFormatPr defaultRowHeight="15" x14ac:dyDescent="0.25"/>
  <cols>
    <col min="1" max="1" width="5.5703125" customWidth="1"/>
    <col min="2" max="2" width="5.140625" customWidth="1"/>
    <col min="3" max="3" width="6.7109375" customWidth="1"/>
    <col min="4" max="4" width="7.85546875" customWidth="1"/>
    <col min="5" max="5" width="36" customWidth="1"/>
    <col min="6" max="6" width="35.42578125" customWidth="1"/>
    <col min="7" max="7" width="13.28515625" style="27" customWidth="1"/>
    <col min="8" max="8" width="9.42578125" style="27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419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451</v>
      </c>
    </row>
    <row r="6" spans="1:8" x14ac:dyDescent="0.25">
      <c r="A6" s="115"/>
      <c r="B6" s="115"/>
      <c r="C6" s="115"/>
      <c r="D6" s="115"/>
      <c r="E6" s="115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416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417</v>
      </c>
      <c r="B10" s="309"/>
      <c r="C10" s="309"/>
      <c r="D10" s="309"/>
      <c r="E10" s="310"/>
      <c r="F10" s="10"/>
    </row>
    <row r="11" spans="1:8" x14ac:dyDescent="0.25">
      <c r="A11" s="311" t="s">
        <v>418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>
        <v>1</v>
      </c>
      <c r="B14" s="74" t="s">
        <v>116</v>
      </c>
      <c r="C14" s="22"/>
      <c r="D14" s="22"/>
      <c r="E14" s="22" t="s">
        <v>407</v>
      </c>
      <c r="F14" s="100">
        <f t="shared" ref="F14:F32" si="0">H14+H14*$G$37</f>
        <v>91</v>
      </c>
      <c r="G14" s="27">
        <v>70</v>
      </c>
      <c r="H14" s="27">
        <f>G14*A14</f>
        <v>70</v>
      </c>
    </row>
    <row r="15" spans="1:8" x14ac:dyDescent="0.25">
      <c r="A15" s="22">
        <v>1</v>
      </c>
      <c r="B15" s="74" t="s">
        <v>116</v>
      </c>
      <c r="C15" s="22" t="s">
        <v>408</v>
      </c>
      <c r="D15" s="22" t="s">
        <v>409</v>
      </c>
      <c r="E15" s="22" t="s">
        <v>410</v>
      </c>
      <c r="F15" s="100">
        <f t="shared" si="0"/>
        <v>0</v>
      </c>
      <c r="G15" s="127" t="s">
        <v>442</v>
      </c>
    </row>
    <row r="16" spans="1:8" x14ac:dyDescent="0.25">
      <c r="A16" s="22">
        <v>3</v>
      </c>
      <c r="B16" s="74" t="s">
        <v>116</v>
      </c>
      <c r="C16" s="22" t="s">
        <v>411</v>
      </c>
      <c r="D16" s="22">
        <v>900170</v>
      </c>
      <c r="E16" s="22" t="s">
        <v>412</v>
      </c>
      <c r="F16" s="100">
        <f t="shared" si="0"/>
        <v>0</v>
      </c>
      <c r="G16" s="127" t="s">
        <v>442</v>
      </c>
    </row>
    <row r="17" spans="1:10" x14ac:dyDescent="0.25">
      <c r="A17" s="22">
        <v>1</v>
      </c>
      <c r="B17" s="74" t="s">
        <v>116</v>
      </c>
      <c r="C17" s="22" t="s">
        <v>413</v>
      </c>
      <c r="D17" s="22">
        <v>303542</v>
      </c>
      <c r="E17" s="22" t="s">
        <v>414</v>
      </c>
      <c r="F17" s="100">
        <f t="shared" si="0"/>
        <v>81.900000000000006</v>
      </c>
      <c r="G17" s="27">
        <v>63</v>
      </c>
      <c r="H17" s="27">
        <f t="shared" ref="H17:H33" si="1">G17*A17</f>
        <v>63</v>
      </c>
    </row>
    <row r="18" spans="1:10" x14ac:dyDescent="0.25">
      <c r="A18" s="22">
        <v>1</v>
      </c>
      <c r="B18" s="74" t="s">
        <v>116</v>
      </c>
      <c r="C18" s="22" t="s">
        <v>84</v>
      </c>
      <c r="D18" s="22">
        <v>16016</v>
      </c>
      <c r="E18" s="22" t="s">
        <v>415</v>
      </c>
      <c r="F18" s="100">
        <f t="shared" si="0"/>
        <v>9.7156800000000008</v>
      </c>
      <c r="G18" s="27">
        <v>7.4736000000000002</v>
      </c>
      <c r="H18" s="27">
        <f t="shared" si="1"/>
        <v>7.4736000000000002</v>
      </c>
    </row>
    <row r="19" spans="1:10" s="25" customFormat="1" x14ac:dyDescent="0.25">
      <c r="A19" s="117">
        <v>5</v>
      </c>
      <c r="B19" s="118" t="s">
        <v>111</v>
      </c>
      <c r="C19" s="119"/>
      <c r="D19" s="29"/>
      <c r="E19" s="119" t="s">
        <v>427</v>
      </c>
      <c r="F19" s="100">
        <f t="shared" si="0"/>
        <v>3.9</v>
      </c>
      <c r="G19" s="27">
        <v>0.6</v>
      </c>
      <c r="H19" s="27">
        <f t="shared" si="1"/>
        <v>3</v>
      </c>
    </row>
    <row r="20" spans="1:10" s="25" customFormat="1" x14ac:dyDescent="0.25">
      <c r="A20" s="117">
        <v>1</v>
      </c>
      <c r="B20" s="118" t="s">
        <v>116</v>
      </c>
      <c r="C20" s="119"/>
      <c r="D20" s="29"/>
      <c r="E20" s="119" t="s">
        <v>294</v>
      </c>
      <c r="F20" s="100">
        <f t="shared" si="0"/>
        <v>7.15</v>
      </c>
      <c r="G20" s="27">
        <v>5.5</v>
      </c>
      <c r="H20" s="27">
        <f t="shared" si="1"/>
        <v>5.5</v>
      </c>
    </row>
    <row r="21" spans="1:10" s="25" customFormat="1" x14ac:dyDescent="0.25">
      <c r="A21" s="117">
        <v>2</v>
      </c>
      <c r="B21" s="118" t="s">
        <v>111</v>
      </c>
      <c r="C21" s="119"/>
      <c r="D21" s="29"/>
      <c r="E21" s="119" t="s">
        <v>428</v>
      </c>
      <c r="F21" s="100">
        <f t="shared" si="0"/>
        <v>5.2</v>
      </c>
      <c r="G21" s="27"/>
      <c r="H21" s="27">
        <v>4</v>
      </c>
      <c r="J21" s="120"/>
    </row>
    <row r="22" spans="1:10" s="25" customFormat="1" x14ac:dyDescent="0.25">
      <c r="A22" s="121">
        <v>22</v>
      </c>
      <c r="B22" s="122" t="s">
        <v>116</v>
      </c>
      <c r="C22" s="98" t="s">
        <v>84</v>
      </c>
      <c r="D22" s="29" t="s">
        <v>431</v>
      </c>
      <c r="E22" s="98" t="s">
        <v>100</v>
      </c>
      <c r="F22" s="100">
        <f t="shared" si="0"/>
        <v>14.3</v>
      </c>
      <c r="G22" s="27">
        <v>0.5</v>
      </c>
      <c r="H22" s="27">
        <f t="shared" si="1"/>
        <v>11</v>
      </c>
    </row>
    <row r="23" spans="1:10" s="25" customFormat="1" x14ac:dyDescent="0.25">
      <c r="A23" s="123">
        <v>24</v>
      </c>
      <c r="B23" s="122" t="s">
        <v>116</v>
      </c>
      <c r="C23" s="29" t="s">
        <v>84</v>
      </c>
      <c r="D23" s="29" t="s">
        <v>431</v>
      </c>
      <c r="E23" s="29" t="s">
        <v>432</v>
      </c>
      <c r="F23" s="100">
        <f t="shared" si="0"/>
        <v>62.4</v>
      </c>
      <c r="G23" s="27">
        <v>2</v>
      </c>
      <c r="H23" s="27">
        <f t="shared" si="1"/>
        <v>48</v>
      </c>
    </row>
    <row r="24" spans="1:10" s="25" customFormat="1" x14ac:dyDescent="0.25">
      <c r="A24" s="124">
        <v>21</v>
      </c>
      <c r="B24" s="125" t="s">
        <v>116</v>
      </c>
      <c r="C24" s="126" t="s">
        <v>84</v>
      </c>
      <c r="D24" s="126" t="s">
        <v>431</v>
      </c>
      <c r="E24" s="126" t="s">
        <v>433</v>
      </c>
      <c r="F24" s="100">
        <f t="shared" si="0"/>
        <v>43.68</v>
      </c>
      <c r="G24" s="27">
        <v>1.6</v>
      </c>
      <c r="H24" s="27">
        <f t="shared" si="1"/>
        <v>33.6</v>
      </c>
    </row>
    <row r="25" spans="1:10" s="25" customFormat="1" x14ac:dyDescent="0.25">
      <c r="A25" s="29">
        <v>11</v>
      </c>
      <c r="B25" s="29" t="s">
        <v>116</v>
      </c>
      <c r="C25" s="29" t="s">
        <v>84</v>
      </c>
      <c r="D25" s="29" t="s">
        <v>431</v>
      </c>
      <c r="E25" s="29" t="s">
        <v>434</v>
      </c>
      <c r="F25" s="100">
        <f t="shared" si="0"/>
        <v>30.03</v>
      </c>
      <c r="G25" s="27">
        <v>2.1</v>
      </c>
      <c r="H25" s="27">
        <f t="shared" si="1"/>
        <v>23.1</v>
      </c>
    </row>
    <row r="26" spans="1:10" s="25" customFormat="1" x14ac:dyDescent="0.25">
      <c r="A26" s="29">
        <v>1</v>
      </c>
      <c r="B26" s="29" t="s">
        <v>116</v>
      </c>
      <c r="C26" s="126" t="s">
        <v>84</v>
      </c>
      <c r="D26" s="126" t="s">
        <v>431</v>
      </c>
      <c r="E26" s="29" t="s">
        <v>435</v>
      </c>
      <c r="F26" s="100">
        <f t="shared" si="0"/>
        <v>6.37</v>
      </c>
      <c r="G26" s="27">
        <v>4.9000000000000004</v>
      </c>
      <c r="H26" s="27">
        <f t="shared" si="1"/>
        <v>4.9000000000000004</v>
      </c>
    </row>
    <row r="27" spans="1:10" s="25" customFormat="1" x14ac:dyDescent="0.25">
      <c r="A27" s="29">
        <v>6</v>
      </c>
      <c r="B27" s="29" t="s">
        <v>116</v>
      </c>
      <c r="C27" s="29" t="s">
        <v>84</v>
      </c>
      <c r="D27" s="29" t="s">
        <v>431</v>
      </c>
      <c r="E27" s="29" t="s">
        <v>436</v>
      </c>
      <c r="F27" s="100">
        <f t="shared" si="0"/>
        <v>34.32</v>
      </c>
      <c r="G27" s="27">
        <v>4.4000000000000004</v>
      </c>
      <c r="H27" s="27">
        <f t="shared" si="1"/>
        <v>26.400000000000002</v>
      </c>
    </row>
    <row r="28" spans="1:10" s="25" customFormat="1" x14ac:dyDescent="0.25">
      <c r="A28" s="29">
        <v>1</v>
      </c>
      <c r="B28" s="29" t="s">
        <v>116</v>
      </c>
      <c r="C28" s="29"/>
      <c r="D28" s="29"/>
      <c r="E28" s="29" t="s">
        <v>437</v>
      </c>
      <c r="F28" s="100">
        <f t="shared" si="0"/>
        <v>14.43</v>
      </c>
      <c r="G28" s="27">
        <v>11.1</v>
      </c>
      <c r="H28" s="27">
        <f t="shared" si="1"/>
        <v>11.1</v>
      </c>
    </row>
    <row r="29" spans="1:10" s="25" customFormat="1" x14ac:dyDescent="0.25">
      <c r="A29" s="29">
        <v>1</v>
      </c>
      <c r="B29" s="29" t="s">
        <v>116</v>
      </c>
      <c r="C29" s="29" t="s">
        <v>84</v>
      </c>
      <c r="D29" s="29" t="s">
        <v>431</v>
      </c>
      <c r="E29" s="29" t="s">
        <v>438</v>
      </c>
      <c r="F29" s="100">
        <f t="shared" si="0"/>
        <v>3.9</v>
      </c>
      <c r="G29" s="27">
        <v>3</v>
      </c>
      <c r="H29" s="27">
        <f t="shared" si="1"/>
        <v>3</v>
      </c>
    </row>
    <row r="30" spans="1:10" x14ac:dyDescent="0.25">
      <c r="A30" s="22">
        <v>3</v>
      </c>
      <c r="B30" s="22" t="s">
        <v>116</v>
      </c>
      <c r="C30" s="22" t="s">
        <v>84</v>
      </c>
      <c r="D30" s="22" t="s">
        <v>431</v>
      </c>
      <c r="E30" s="22" t="s">
        <v>294</v>
      </c>
      <c r="F30" s="100">
        <f t="shared" si="0"/>
        <v>23.789999999999996</v>
      </c>
      <c r="G30" s="27">
        <v>6.1</v>
      </c>
      <c r="H30" s="27">
        <f t="shared" si="1"/>
        <v>18.299999999999997</v>
      </c>
    </row>
    <row r="31" spans="1:10" x14ac:dyDescent="0.25">
      <c r="A31" s="22">
        <v>3</v>
      </c>
      <c r="B31" s="22" t="s">
        <v>116</v>
      </c>
      <c r="C31" s="22" t="s">
        <v>84</v>
      </c>
      <c r="D31" s="22" t="s">
        <v>431</v>
      </c>
      <c r="E31" s="22" t="s">
        <v>439</v>
      </c>
      <c r="F31" s="100">
        <f t="shared" si="0"/>
        <v>10.14</v>
      </c>
      <c r="G31" s="27">
        <v>2.6</v>
      </c>
      <c r="H31" s="27">
        <f t="shared" si="1"/>
        <v>7.8000000000000007</v>
      </c>
    </row>
    <row r="32" spans="1:10" x14ac:dyDescent="0.25">
      <c r="A32" s="22">
        <v>2</v>
      </c>
      <c r="B32" s="22" t="s">
        <v>116</v>
      </c>
      <c r="C32" s="22" t="s">
        <v>84</v>
      </c>
      <c r="D32" s="22" t="s">
        <v>431</v>
      </c>
      <c r="E32" s="22" t="s">
        <v>440</v>
      </c>
      <c r="F32" s="100">
        <f t="shared" si="0"/>
        <v>9.1</v>
      </c>
      <c r="G32" s="27">
        <v>3.5</v>
      </c>
      <c r="H32" s="27">
        <f t="shared" si="1"/>
        <v>7</v>
      </c>
    </row>
    <row r="33" spans="1:8" x14ac:dyDescent="0.25">
      <c r="A33" s="22">
        <v>1</v>
      </c>
      <c r="B33" s="22" t="s">
        <v>116</v>
      </c>
      <c r="C33" s="22"/>
      <c r="D33" s="22"/>
      <c r="E33" s="22" t="s">
        <v>441</v>
      </c>
      <c r="F33" s="100">
        <f>H33+H33*$G$37</f>
        <v>14.3</v>
      </c>
      <c r="G33" s="27">
        <v>11</v>
      </c>
      <c r="H33" s="27">
        <f t="shared" si="1"/>
        <v>11</v>
      </c>
    </row>
    <row r="34" spans="1:8" x14ac:dyDescent="0.25">
      <c r="A34" s="22"/>
      <c r="B34" s="22"/>
      <c r="C34" s="22"/>
      <c r="D34" s="22"/>
      <c r="E34" s="22"/>
      <c r="F34" s="23"/>
    </row>
    <row r="35" spans="1:8" x14ac:dyDescent="0.25">
      <c r="A35" s="22"/>
      <c r="B35" s="22"/>
      <c r="C35" s="22"/>
      <c r="D35" s="22"/>
      <c r="E35" s="22"/>
      <c r="F35" s="23">
        <f>SUM(F14:F34)</f>
        <v>465.62567999999999</v>
      </c>
      <c r="H35" s="27">
        <f>SUM(H14:H33)</f>
        <v>358.17360000000002</v>
      </c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G37" s="94">
        <v>0.3</v>
      </c>
      <c r="H37" s="27">
        <f>H35+H35*G37</f>
        <v>465.62568000000005</v>
      </c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420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6" spans="1:8" ht="15.75" customHeight="1" x14ac:dyDescent="0.25"/>
    <row r="48" spans="1:8" x14ac:dyDescent="0.25">
      <c r="B48" t="s">
        <v>421</v>
      </c>
      <c r="C48">
        <v>2.5</v>
      </c>
      <c r="D48" t="s">
        <v>422</v>
      </c>
      <c r="F48" s="27"/>
    </row>
    <row r="49" spans="2:7" x14ac:dyDescent="0.25">
      <c r="B49" t="s">
        <v>425</v>
      </c>
      <c r="C49">
        <v>2</v>
      </c>
      <c r="D49" t="s">
        <v>426</v>
      </c>
      <c r="F49" s="24"/>
    </row>
    <row r="50" spans="2:7" x14ac:dyDescent="0.25">
      <c r="B50" t="s">
        <v>443</v>
      </c>
      <c r="C50">
        <v>3</v>
      </c>
      <c r="D50" t="s">
        <v>444</v>
      </c>
      <c r="F50" s="24"/>
    </row>
    <row r="51" spans="2:7" x14ac:dyDescent="0.25">
      <c r="B51" t="s">
        <v>445</v>
      </c>
      <c r="C51">
        <v>3</v>
      </c>
      <c r="D51" t="s">
        <v>446</v>
      </c>
    </row>
    <row r="52" spans="2:7" x14ac:dyDescent="0.25">
      <c r="B52" t="s">
        <v>447</v>
      </c>
      <c r="C52" s="48">
        <v>3.5</v>
      </c>
      <c r="D52" t="s">
        <v>448</v>
      </c>
      <c r="F52" s="24"/>
    </row>
    <row r="54" spans="2:7" x14ac:dyDescent="0.25">
      <c r="B54" t="s">
        <v>158</v>
      </c>
      <c r="C54">
        <f>SUM(C48:C53)</f>
        <v>14</v>
      </c>
      <c r="D54" t="s">
        <v>449</v>
      </c>
      <c r="F54" s="27">
        <f>C54*23</f>
        <v>322</v>
      </c>
    </row>
    <row r="56" spans="2:7" x14ac:dyDescent="0.25">
      <c r="E56" t="s">
        <v>157</v>
      </c>
      <c r="F56" s="47">
        <f>H37</f>
        <v>465.62568000000005</v>
      </c>
    </row>
    <row r="58" spans="2:7" x14ac:dyDescent="0.25">
      <c r="B58" t="s">
        <v>423</v>
      </c>
      <c r="C58">
        <v>2</v>
      </c>
      <c r="D58" t="s">
        <v>424</v>
      </c>
    </row>
    <row r="59" spans="2:7" x14ac:dyDescent="0.25">
      <c r="B59" t="s">
        <v>430</v>
      </c>
      <c r="C59" s="48">
        <v>1</v>
      </c>
      <c r="D59" t="s">
        <v>429</v>
      </c>
    </row>
    <row r="61" spans="2:7" x14ac:dyDescent="0.25">
      <c r="C61">
        <f>SUM(C55:C60)</f>
        <v>3</v>
      </c>
      <c r="D61" t="s">
        <v>449</v>
      </c>
      <c r="F61" s="27">
        <f>C61*23</f>
        <v>69</v>
      </c>
      <c r="G61" s="27">
        <f>F61+F54</f>
        <v>391</v>
      </c>
    </row>
    <row r="64" spans="2:7" x14ac:dyDescent="0.25">
      <c r="E64" t="s">
        <v>450</v>
      </c>
      <c r="F64" s="47">
        <f>SUM(F54:F61)</f>
        <v>856.6256800000001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4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ABB5-0CE1-4E0C-8522-CE795CA90339}">
  <dimension ref="A1:J52"/>
  <sheetViews>
    <sheetView topLeftCell="A10" workbookViewId="0">
      <selection activeCell="F30" sqref="F30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801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176"/>
      <c r="B6" s="176"/>
      <c r="C6" s="176"/>
      <c r="D6" s="176"/>
      <c r="E6" s="176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798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799</v>
      </c>
      <c r="B10" s="309"/>
      <c r="C10" s="309"/>
      <c r="D10" s="309"/>
      <c r="E10" s="310"/>
      <c r="F10" s="10"/>
    </row>
    <row r="11" spans="1:8" x14ac:dyDescent="0.25">
      <c r="A11" s="311" t="s">
        <v>800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 t="s">
        <v>21</v>
      </c>
      <c r="B14" s="22">
        <v>1</v>
      </c>
      <c r="C14" s="22"/>
      <c r="D14" s="19"/>
      <c r="E14" s="22" t="s">
        <v>782</v>
      </c>
      <c r="F14" s="20"/>
      <c r="H14" s="75"/>
    </row>
    <row r="15" spans="1:8" x14ac:dyDescent="0.25">
      <c r="A15" s="22" t="s">
        <v>21</v>
      </c>
      <c r="B15" s="22">
        <v>1</v>
      </c>
      <c r="C15" s="22"/>
      <c r="D15" s="22"/>
      <c r="E15" s="22" t="s">
        <v>783</v>
      </c>
      <c r="F15" s="23"/>
      <c r="G15" s="24"/>
      <c r="H15" s="75"/>
    </row>
    <row r="16" spans="1:8" x14ac:dyDescent="0.25">
      <c r="A16" s="22" t="s">
        <v>21</v>
      </c>
      <c r="B16" s="22">
        <v>1</v>
      </c>
      <c r="C16" s="22"/>
      <c r="D16" s="22"/>
      <c r="E16" s="22" t="s">
        <v>803</v>
      </c>
      <c r="F16" s="23"/>
      <c r="G16" s="24"/>
      <c r="H16" s="75"/>
    </row>
    <row r="17" spans="1:10" x14ac:dyDescent="0.25">
      <c r="A17" s="22" t="s">
        <v>111</v>
      </c>
      <c r="B17" s="22">
        <v>14</v>
      </c>
      <c r="C17" s="22"/>
      <c r="D17" s="22"/>
      <c r="E17" s="22" t="s">
        <v>578</v>
      </c>
      <c r="F17" s="23"/>
      <c r="G17" s="24"/>
      <c r="H17" s="75"/>
    </row>
    <row r="18" spans="1:10" x14ac:dyDescent="0.25">
      <c r="A18" s="22" t="s">
        <v>111</v>
      </c>
      <c r="B18" s="22">
        <v>14</v>
      </c>
      <c r="C18" s="22"/>
      <c r="D18" s="22"/>
      <c r="E18" s="22" t="s">
        <v>804</v>
      </c>
      <c r="F18" s="23"/>
      <c r="G18" s="24"/>
      <c r="H18" s="75"/>
    </row>
    <row r="19" spans="1:10" x14ac:dyDescent="0.25">
      <c r="A19" s="22" t="s">
        <v>805</v>
      </c>
      <c r="B19" s="22">
        <v>150</v>
      </c>
      <c r="C19" s="22"/>
      <c r="D19" s="22"/>
      <c r="E19" s="22" t="s">
        <v>806</v>
      </c>
      <c r="F19" s="23"/>
      <c r="G19" s="24"/>
      <c r="H19" s="75"/>
    </row>
    <row r="20" spans="1:10" x14ac:dyDescent="0.25">
      <c r="A20" s="22" t="s">
        <v>111</v>
      </c>
      <c r="B20" s="22">
        <v>23</v>
      </c>
      <c r="C20" s="22"/>
      <c r="D20" s="22"/>
      <c r="E20" s="22" t="s">
        <v>580</v>
      </c>
      <c r="F20" s="23"/>
      <c r="G20" s="24"/>
      <c r="H20" s="75"/>
    </row>
    <row r="21" spans="1:10" x14ac:dyDescent="0.25">
      <c r="A21" s="22" t="s">
        <v>111</v>
      </c>
      <c r="B21" s="22">
        <v>15</v>
      </c>
      <c r="C21" s="22"/>
      <c r="D21" s="22"/>
      <c r="E21" s="22" t="s">
        <v>127</v>
      </c>
      <c r="F21" s="23"/>
      <c r="G21" s="24"/>
      <c r="J21" s="75"/>
    </row>
    <row r="22" spans="1:10" x14ac:dyDescent="0.25">
      <c r="A22" s="22" t="s">
        <v>111</v>
      </c>
      <c r="B22" s="22">
        <v>15</v>
      </c>
      <c r="C22" s="22"/>
      <c r="D22" s="22"/>
      <c r="E22" s="22" t="s">
        <v>169</v>
      </c>
      <c r="F22" s="23"/>
      <c r="G22" s="24"/>
      <c r="H22" s="75"/>
    </row>
    <row r="23" spans="1:10" x14ac:dyDescent="0.25">
      <c r="A23" s="22" t="s">
        <v>116</v>
      </c>
      <c r="B23" s="22">
        <v>1</v>
      </c>
      <c r="C23" s="22"/>
      <c r="D23" s="22"/>
      <c r="E23" s="22" t="s">
        <v>807</v>
      </c>
      <c r="F23" s="23"/>
      <c r="G23" s="24"/>
      <c r="H23" s="27"/>
    </row>
    <row r="24" spans="1:10" x14ac:dyDescent="0.25">
      <c r="A24" s="22" t="s">
        <v>111</v>
      </c>
      <c r="B24" s="22">
        <v>14</v>
      </c>
      <c r="C24" s="22"/>
      <c r="D24" s="22"/>
      <c r="E24" s="22" t="s">
        <v>808</v>
      </c>
      <c r="F24" s="23"/>
      <c r="H24" s="75"/>
    </row>
    <row r="25" spans="1:10" x14ac:dyDescent="0.25">
      <c r="A25" s="22" t="s">
        <v>116</v>
      </c>
      <c r="B25" s="22">
        <v>1</v>
      </c>
      <c r="C25" s="22"/>
      <c r="D25" s="22"/>
      <c r="E25" s="22" t="s">
        <v>809</v>
      </c>
      <c r="F25" s="23"/>
      <c r="H25" s="75"/>
    </row>
    <row r="26" spans="1:10" x14ac:dyDescent="0.25">
      <c r="A26" s="22" t="s">
        <v>116</v>
      </c>
      <c r="B26" s="22">
        <v>2</v>
      </c>
      <c r="C26" s="22"/>
      <c r="D26" s="22"/>
      <c r="E26" s="22" t="s">
        <v>810</v>
      </c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802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E15B-04FF-4A60-AB40-F55C8CF0146B}">
  <sheetPr>
    <pageSetUpPr fitToPage="1"/>
  </sheetPr>
  <dimension ref="A1:H51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7" max="7" width="16.28515625" style="27" customWidth="1"/>
    <col min="8" max="8" width="9.42578125" style="27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284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99"/>
      <c r="B6" s="99"/>
      <c r="C6" s="99"/>
      <c r="D6" s="99"/>
      <c r="E6" s="99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231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232</v>
      </c>
      <c r="B10" s="309"/>
      <c r="C10" s="309"/>
      <c r="D10" s="309"/>
      <c r="E10" s="310"/>
      <c r="F10" s="10"/>
    </row>
    <row r="11" spans="1:8" x14ac:dyDescent="0.25">
      <c r="A11" s="311" t="s">
        <v>233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164</v>
      </c>
      <c r="B13" t="s">
        <v>298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 t="s">
        <v>68</v>
      </c>
      <c r="B14" s="22">
        <v>6</v>
      </c>
      <c r="C14" s="22" t="s">
        <v>285</v>
      </c>
      <c r="D14" s="22"/>
      <c r="E14" s="22" t="s">
        <v>286</v>
      </c>
      <c r="F14" s="22"/>
      <c r="G14" s="27">
        <v>0.43790000000000001</v>
      </c>
      <c r="H14" s="27">
        <f>G14*B14</f>
        <v>2.6274000000000002</v>
      </c>
    </row>
    <row r="15" spans="1:8" x14ac:dyDescent="0.25">
      <c r="A15" s="22" t="s">
        <v>68</v>
      </c>
      <c r="B15" s="22">
        <v>4</v>
      </c>
      <c r="C15" s="22" t="s">
        <v>287</v>
      </c>
      <c r="D15" s="22"/>
      <c r="E15" s="22" t="s">
        <v>288</v>
      </c>
      <c r="F15" s="22"/>
      <c r="G15" s="27">
        <v>1.5993999999999999</v>
      </c>
      <c r="H15" s="27">
        <f t="shared" ref="H15:H21" si="0">G15*B15</f>
        <v>6.3975999999999997</v>
      </c>
    </row>
    <row r="16" spans="1:8" x14ac:dyDescent="0.25">
      <c r="A16" s="22" t="s">
        <v>21</v>
      </c>
      <c r="B16" s="22">
        <v>1</v>
      </c>
      <c r="C16" s="22" t="s">
        <v>289</v>
      </c>
      <c r="D16" s="22"/>
      <c r="E16" s="22" t="s">
        <v>290</v>
      </c>
      <c r="F16" s="22"/>
      <c r="G16" s="27">
        <v>4.2233999999999998</v>
      </c>
      <c r="H16" s="27">
        <f t="shared" si="0"/>
        <v>4.2233999999999998</v>
      </c>
    </row>
    <row r="17" spans="1:8" x14ac:dyDescent="0.25">
      <c r="A17" s="22" t="s">
        <v>21</v>
      </c>
      <c r="B17" s="22">
        <v>2</v>
      </c>
      <c r="C17" s="22" t="s">
        <v>291</v>
      </c>
      <c r="D17" s="22"/>
      <c r="E17" s="22" t="s">
        <v>292</v>
      </c>
      <c r="F17" s="22"/>
      <c r="G17" s="27">
        <v>0.9365</v>
      </c>
      <c r="H17" s="27">
        <f t="shared" si="0"/>
        <v>1.873</v>
      </c>
    </row>
    <row r="18" spans="1:8" x14ac:dyDescent="0.25">
      <c r="A18" s="22" t="s">
        <v>116</v>
      </c>
      <c r="B18" s="22">
        <v>1</v>
      </c>
      <c r="C18" s="18" t="s">
        <v>107</v>
      </c>
      <c r="D18" s="22"/>
      <c r="E18" s="22" t="s">
        <v>293</v>
      </c>
      <c r="F18" s="22"/>
      <c r="G18" s="27">
        <v>4</v>
      </c>
      <c r="H18" s="27">
        <f t="shared" si="0"/>
        <v>4</v>
      </c>
    </row>
    <row r="19" spans="1:8" x14ac:dyDescent="0.25">
      <c r="A19" s="22" t="s">
        <v>116</v>
      </c>
      <c r="B19" s="22">
        <v>2</v>
      </c>
      <c r="C19" s="18" t="s">
        <v>107</v>
      </c>
      <c r="D19" s="22"/>
      <c r="E19" s="22" t="s">
        <v>294</v>
      </c>
      <c r="F19" s="22"/>
      <c r="G19" s="27">
        <v>6.5</v>
      </c>
      <c r="H19" s="27">
        <f t="shared" si="0"/>
        <v>13</v>
      </c>
    </row>
    <row r="20" spans="1:8" x14ac:dyDescent="0.25">
      <c r="A20" s="22" t="s">
        <v>116</v>
      </c>
      <c r="B20" s="22">
        <v>2</v>
      </c>
      <c r="C20" s="18" t="s">
        <v>107</v>
      </c>
      <c r="D20" s="22"/>
      <c r="E20" s="22" t="s">
        <v>295</v>
      </c>
      <c r="F20" s="22"/>
      <c r="G20" s="27">
        <v>4</v>
      </c>
      <c r="H20" s="27">
        <f t="shared" si="0"/>
        <v>8</v>
      </c>
    </row>
    <row r="21" spans="1:8" x14ac:dyDescent="0.25">
      <c r="A21" s="22" t="s">
        <v>111</v>
      </c>
      <c r="B21" s="22">
        <v>15</v>
      </c>
      <c r="C21" s="18"/>
      <c r="D21" s="22"/>
      <c r="E21" s="22" t="s">
        <v>296</v>
      </c>
      <c r="F21" s="22"/>
      <c r="G21" s="27">
        <v>1.2</v>
      </c>
      <c r="H21" s="27">
        <f t="shared" si="0"/>
        <v>18</v>
      </c>
    </row>
    <row r="22" spans="1:8" x14ac:dyDescent="0.25">
      <c r="A22" s="23"/>
      <c r="B22" s="22"/>
      <c r="C22" s="22"/>
      <c r="D22" s="22"/>
      <c r="E22" s="22" t="s">
        <v>297</v>
      </c>
      <c r="F22" s="22"/>
      <c r="H22" s="27">
        <v>10</v>
      </c>
    </row>
    <row r="23" spans="1:8" x14ac:dyDescent="0.25">
      <c r="A23" s="26"/>
      <c r="B23" s="22"/>
      <c r="C23" s="22"/>
      <c r="D23" s="22"/>
      <c r="E23" s="22"/>
      <c r="F23" s="23"/>
      <c r="G23" s="75"/>
    </row>
    <row r="24" spans="1:8" x14ac:dyDescent="0.25">
      <c r="A24" s="22"/>
      <c r="B24" s="22"/>
      <c r="C24" s="22"/>
      <c r="D24" s="22"/>
      <c r="E24" s="22"/>
      <c r="F24" s="23"/>
      <c r="G24" s="75"/>
    </row>
    <row r="25" spans="1:8" x14ac:dyDescent="0.25">
      <c r="A25" s="23"/>
      <c r="B25" s="22"/>
      <c r="C25" s="22"/>
      <c r="D25" s="22"/>
      <c r="E25" s="22"/>
      <c r="F25" s="23"/>
    </row>
    <row r="26" spans="1:8" x14ac:dyDescent="0.25">
      <c r="A26" s="22"/>
      <c r="B26" s="22"/>
      <c r="C26" s="22"/>
      <c r="D26" s="22"/>
      <c r="E26" s="22"/>
      <c r="F26" s="23"/>
      <c r="H26" s="27">
        <f>SUM(H14:H25)</f>
        <v>68.121399999999994</v>
      </c>
    </row>
    <row r="27" spans="1:8" x14ac:dyDescent="0.25">
      <c r="A27" s="22"/>
      <c r="B27" s="22"/>
      <c r="C27" s="22"/>
      <c r="D27" s="22"/>
      <c r="E27" s="22"/>
      <c r="F27" s="23"/>
      <c r="G27" s="94">
        <v>0.25</v>
      </c>
    </row>
    <row r="28" spans="1:8" x14ac:dyDescent="0.25">
      <c r="A28" s="22"/>
      <c r="B28" s="22"/>
      <c r="C28" s="22"/>
      <c r="D28" s="22"/>
      <c r="E28" s="22"/>
      <c r="F28" s="23"/>
    </row>
    <row r="29" spans="1:8" x14ac:dyDescent="0.25">
      <c r="A29" s="22"/>
      <c r="B29" s="22"/>
      <c r="C29" s="22"/>
      <c r="D29" s="22"/>
      <c r="E29" s="22"/>
      <c r="F29" s="23"/>
      <c r="G29" s="27" t="s">
        <v>300</v>
      </c>
      <c r="H29" s="27">
        <f>H26+H26*G27</f>
        <v>85.151749999999993</v>
      </c>
    </row>
    <row r="30" spans="1:8" x14ac:dyDescent="0.25">
      <c r="A30" s="22"/>
      <c r="B30" s="22"/>
      <c r="C30" s="22"/>
      <c r="D30" s="22"/>
      <c r="E30" s="22"/>
      <c r="F30" s="22"/>
      <c r="G30" s="27" t="s">
        <v>301</v>
      </c>
      <c r="H30" s="27">
        <f>5*25</f>
        <v>125</v>
      </c>
    </row>
    <row r="31" spans="1:8" x14ac:dyDescent="0.25">
      <c r="A31" s="22"/>
      <c r="B31" s="22"/>
      <c r="C31" s="22"/>
      <c r="D31" s="22"/>
      <c r="E31" s="22"/>
      <c r="F31" s="22"/>
    </row>
    <row r="32" spans="1:8" x14ac:dyDescent="0.25">
      <c r="A32" s="22"/>
      <c r="B32" s="22"/>
      <c r="C32" s="22"/>
      <c r="D32" s="22"/>
      <c r="E32" s="22"/>
      <c r="F32" s="22"/>
      <c r="H32" s="27">
        <f>SUM(H29:H31)</f>
        <v>210.15174999999999</v>
      </c>
    </row>
    <row r="33" spans="1:6" x14ac:dyDescent="0.25">
      <c r="A33" s="22"/>
      <c r="B33" s="22"/>
      <c r="C33" s="22"/>
      <c r="D33" s="22"/>
      <c r="E33" s="22"/>
      <c r="F33" s="23"/>
    </row>
    <row r="34" spans="1:6" x14ac:dyDescent="0.25">
      <c r="A34" s="22"/>
      <c r="B34" s="22"/>
      <c r="C34" s="22"/>
      <c r="D34" s="22"/>
      <c r="E34" s="22"/>
      <c r="F34" s="23"/>
    </row>
    <row r="35" spans="1:6" x14ac:dyDescent="0.25">
      <c r="A35" s="22"/>
      <c r="B35" s="22"/>
      <c r="C35" s="22"/>
      <c r="D35" s="22"/>
      <c r="E35" s="79"/>
      <c r="F35" s="30"/>
    </row>
    <row r="36" spans="1:6" x14ac:dyDescent="0.25">
      <c r="A36" s="19"/>
      <c r="B36" s="19"/>
      <c r="C36" s="19"/>
      <c r="D36" s="19"/>
      <c r="E36" s="80"/>
      <c r="F36" s="20"/>
    </row>
    <row r="37" spans="1:6" x14ac:dyDescent="0.25">
      <c r="A37" s="19"/>
      <c r="B37" s="19"/>
      <c r="C37" s="19"/>
      <c r="D37" s="19"/>
      <c r="E37" s="19"/>
      <c r="F37" s="31"/>
    </row>
    <row r="38" spans="1:6" x14ac:dyDescent="0.25">
      <c r="A38" s="19"/>
      <c r="B38" s="19"/>
      <c r="C38" s="19"/>
      <c r="D38" s="19"/>
      <c r="E38" s="19"/>
      <c r="F38" s="19"/>
    </row>
    <row r="39" spans="1:6" x14ac:dyDescent="0.25">
      <c r="A39" s="32" t="s">
        <v>15</v>
      </c>
      <c r="B39" s="33"/>
      <c r="C39" s="33"/>
      <c r="D39" s="33"/>
      <c r="E39" s="33"/>
      <c r="F39" s="34" t="s">
        <v>16</v>
      </c>
    </row>
    <row r="40" spans="1:6" x14ac:dyDescent="0.25">
      <c r="A40" s="32"/>
      <c r="B40" s="33"/>
      <c r="C40" s="33"/>
      <c r="D40" s="33"/>
      <c r="E40" s="33"/>
      <c r="F40" s="35"/>
    </row>
    <row r="41" spans="1:6" x14ac:dyDescent="0.25">
      <c r="A41" s="32" t="s">
        <v>17</v>
      </c>
      <c r="B41" s="33"/>
      <c r="C41" s="33"/>
      <c r="D41" s="33"/>
      <c r="E41" s="33"/>
      <c r="F41" s="36"/>
    </row>
    <row r="42" spans="1:6" x14ac:dyDescent="0.25">
      <c r="A42" s="37"/>
      <c r="B42" s="38"/>
      <c r="C42" s="38"/>
      <c r="D42" s="38"/>
      <c r="E42" s="38"/>
      <c r="F42" s="34" t="s">
        <v>18</v>
      </c>
    </row>
    <row r="43" spans="1:6" x14ac:dyDescent="0.25">
      <c r="A43" s="32" t="s">
        <v>299</v>
      </c>
      <c r="B43" s="33"/>
      <c r="C43" s="33"/>
      <c r="D43" s="33"/>
      <c r="E43" s="33"/>
      <c r="F43" s="39"/>
    </row>
    <row r="44" spans="1:6" x14ac:dyDescent="0.25">
      <c r="A44" s="40"/>
      <c r="B44" s="41"/>
      <c r="C44" s="41"/>
      <c r="D44" s="41"/>
      <c r="E44" s="41"/>
      <c r="F44" s="36"/>
    </row>
    <row r="47" spans="1:6" x14ac:dyDescent="0.25">
      <c r="F47" s="27"/>
    </row>
    <row r="48" spans="1:6" x14ac:dyDescent="0.25">
      <c r="F48" s="24"/>
    </row>
    <row r="49" spans="6:6" x14ac:dyDescent="0.25">
      <c r="F49" s="24"/>
    </row>
    <row r="51" spans="6:6" x14ac:dyDescent="0.25">
      <c r="F51" s="24">
        <f>SUM(F47:F50)</f>
        <v>0</v>
      </c>
    </row>
  </sheetData>
  <mergeCells count="8">
    <mergeCell ref="A2:E2"/>
    <mergeCell ref="A3:E3"/>
    <mergeCell ref="A4:E4"/>
    <mergeCell ref="A5:E5"/>
    <mergeCell ref="A11:E11"/>
    <mergeCell ref="A8:E8"/>
    <mergeCell ref="A9:E9"/>
    <mergeCell ref="A10:E10"/>
  </mergeCells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43AC-37CF-4006-AB22-F5A07C05EC74}">
  <sheetPr>
    <pageSetUpPr fitToPage="1"/>
  </sheetPr>
  <dimension ref="A1:O59"/>
  <sheetViews>
    <sheetView topLeftCell="A4" zoomScale="110" zoomScaleNormal="110" workbookViewId="0">
      <selection activeCell="J12" sqref="J12:J1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15.5703125" customWidth="1"/>
    <col min="5" max="5" width="36.140625" customWidth="1"/>
    <col min="6" max="6" width="41" customWidth="1"/>
    <col min="7" max="7" width="9.140625" style="27"/>
    <col min="8" max="8" width="11" style="27" bestFit="1" customWidth="1"/>
    <col min="13" max="13" width="20.140625" customWidth="1"/>
  </cols>
  <sheetData>
    <row r="1" spans="1:10" x14ac:dyDescent="0.25">
      <c r="A1" s="1"/>
      <c r="B1" s="1"/>
      <c r="C1" s="1"/>
      <c r="D1" s="1"/>
      <c r="E1" s="1"/>
    </row>
    <row r="2" spans="1:10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10" x14ac:dyDescent="0.25">
      <c r="A3" s="317" t="s">
        <v>2</v>
      </c>
      <c r="B3" s="318"/>
      <c r="C3" s="318"/>
      <c r="D3" s="318"/>
      <c r="E3" s="319"/>
      <c r="F3" s="3" t="s">
        <v>1294</v>
      </c>
    </row>
    <row r="4" spans="1:10" x14ac:dyDescent="0.25">
      <c r="A4" s="317" t="s">
        <v>3</v>
      </c>
      <c r="B4" s="318"/>
      <c r="C4" s="318"/>
      <c r="D4" s="318"/>
      <c r="E4" s="319"/>
      <c r="F4" s="4"/>
    </row>
    <row r="5" spans="1:10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10" x14ac:dyDescent="0.25">
      <c r="A6" s="8" t="s">
        <v>6</v>
      </c>
      <c r="B6" s="1"/>
      <c r="C6" s="1"/>
      <c r="D6" s="1"/>
      <c r="E6" s="1"/>
      <c r="F6" s="8" t="s">
        <v>7</v>
      </c>
    </row>
    <row r="7" spans="1:10" x14ac:dyDescent="0.25">
      <c r="A7" s="320"/>
      <c r="B7" s="321"/>
      <c r="C7" s="321"/>
      <c r="D7" s="321"/>
      <c r="E7" s="322"/>
      <c r="F7" s="9"/>
    </row>
    <row r="8" spans="1:10" x14ac:dyDescent="0.25">
      <c r="A8" s="323" t="s">
        <v>1291</v>
      </c>
      <c r="B8" s="324"/>
      <c r="C8" s="324"/>
      <c r="D8" s="324"/>
      <c r="E8" s="325"/>
      <c r="F8" s="10" t="s">
        <v>1293</v>
      </c>
    </row>
    <row r="9" spans="1:10" x14ac:dyDescent="0.25">
      <c r="A9" s="308" t="s">
        <v>1292</v>
      </c>
      <c r="B9" s="309"/>
      <c r="C9" s="309"/>
      <c r="D9" s="309"/>
      <c r="E9" s="310"/>
      <c r="F9" s="10" t="s">
        <v>9</v>
      </c>
    </row>
    <row r="10" spans="1:10" x14ac:dyDescent="0.25">
      <c r="A10" s="311" t="s">
        <v>9</v>
      </c>
      <c r="B10" s="312"/>
      <c r="C10" s="312"/>
      <c r="D10" s="312"/>
      <c r="E10" s="313"/>
      <c r="F10" s="11"/>
    </row>
    <row r="11" spans="1:10" x14ac:dyDescent="0.25">
      <c r="A11" s="71" t="s">
        <v>10</v>
      </c>
      <c r="B11" s="71" t="s">
        <v>164</v>
      </c>
      <c r="C11" s="71" t="s">
        <v>11</v>
      </c>
      <c r="D11" s="71" t="s">
        <v>12</v>
      </c>
      <c r="E11" s="69" t="s">
        <v>13</v>
      </c>
      <c r="F11" s="72" t="s">
        <v>14</v>
      </c>
    </row>
    <row r="12" spans="1:10" x14ac:dyDescent="0.25">
      <c r="A12" s="22">
        <v>24</v>
      </c>
      <c r="B12" s="22" t="s">
        <v>111</v>
      </c>
      <c r="C12" s="22" t="s">
        <v>1330</v>
      </c>
      <c r="D12" s="22"/>
      <c r="E12" s="22" t="s">
        <v>1331</v>
      </c>
      <c r="F12" s="22"/>
      <c r="G12" s="27">
        <v>1.52945</v>
      </c>
      <c r="H12" s="27">
        <f>G12*A12</f>
        <v>36.706800000000001</v>
      </c>
      <c r="J12" s="27">
        <v>0.12</v>
      </c>
    </row>
    <row r="13" spans="1:10" x14ac:dyDescent="0.25">
      <c r="A13" s="22">
        <v>300</v>
      </c>
      <c r="B13" s="22" t="s">
        <v>111</v>
      </c>
      <c r="C13" s="22" t="s">
        <v>1332</v>
      </c>
      <c r="D13" s="22"/>
      <c r="E13" s="22" t="s">
        <v>1333</v>
      </c>
      <c r="F13" s="22"/>
      <c r="G13" s="27">
        <v>0.35</v>
      </c>
      <c r="H13" s="27">
        <f t="shared" ref="H13:H50" si="0">G13*A13</f>
        <v>105</v>
      </c>
      <c r="J13" s="27">
        <v>0.2</v>
      </c>
    </row>
    <row r="14" spans="1:10" x14ac:dyDescent="0.25">
      <c r="A14" s="22">
        <v>35</v>
      </c>
      <c r="B14" s="22" t="s">
        <v>111</v>
      </c>
      <c r="C14" s="22" t="s">
        <v>1334</v>
      </c>
      <c r="D14" s="22"/>
      <c r="E14" s="22" t="s">
        <v>1335</v>
      </c>
      <c r="F14" s="22"/>
      <c r="G14" s="27">
        <v>0.98855000000000004</v>
      </c>
      <c r="H14" s="27">
        <f t="shared" si="0"/>
        <v>34.599249999999998</v>
      </c>
      <c r="J14" s="27">
        <v>0.35</v>
      </c>
    </row>
    <row r="15" spans="1:10" x14ac:dyDescent="0.25">
      <c r="A15" s="73">
        <v>2200</v>
      </c>
      <c r="B15" s="22" t="s">
        <v>111</v>
      </c>
      <c r="C15" s="74"/>
      <c r="D15" s="22"/>
      <c r="E15" s="22" t="s">
        <v>1408</v>
      </c>
      <c r="F15" s="23"/>
      <c r="G15" s="27">
        <v>0.12</v>
      </c>
      <c r="H15" s="27">
        <f t="shared" si="0"/>
        <v>264</v>
      </c>
      <c r="J15" s="27">
        <v>0.98855000000000004</v>
      </c>
    </row>
    <row r="16" spans="1:10" x14ac:dyDescent="0.25">
      <c r="A16" s="73">
        <v>1000</v>
      </c>
      <c r="B16" s="74" t="s">
        <v>111</v>
      </c>
      <c r="C16" s="18"/>
      <c r="D16" s="22"/>
      <c r="E16" s="22" t="s">
        <v>1409</v>
      </c>
      <c r="F16" s="23"/>
      <c r="G16" s="27">
        <v>0.2</v>
      </c>
      <c r="H16" s="27">
        <f t="shared" si="0"/>
        <v>200</v>
      </c>
    </row>
    <row r="17" spans="1:8" x14ac:dyDescent="0.25">
      <c r="A17" s="73">
        <v>20</v>
      </c>
      <c r="B17" s="74" t="s">
        <v>111</v>
      </c>
      <c r="C17" s="18"/>
      <c r="D17" s="22"/>
      <c r="E17" s="18" t="s">
        <v>1410</v>
      </c>
      <c r="F17" s="23"/>
      <c r="G17" s="27">
        <v>0.4</v>
      </c>
      <c r="H17" s="27">
        <f t="shared" si="0"/>
        <v>8</v>
      </c>
    </row>
    <row r="18" spans="1:8" x14ac:dyDescent="0.25">
      <c r="A18" s="73">
        <v>6</v>
      </c>
      <c r="B18" s="74" t="s">
        <v>111</v>
      </c>
      <c r="C18" s="18"/>
      <c r="D18" s="22"/>
      <c r="E18" s="18" t="s">
        <v>1411</v>
      </c>
      <c r="F18" s="23"/>
      <c r="G18" s="27">
        <v>0.6</v>
      </c>
      <c r="H18" s="27">
        <f t="shared" si="0"/>
        <v>3.5999999999999996</v>
      </c>
    </row>
    <row r="19" spans="1:8" x14ac:dyDescent="0.25">
      <c r="A19" s="73"/>
      <c r="B19" s="74"/>
      <c r="C19" s="18"/>
      <c r="D19" s="22"/>
      <c r="E19" s="18" t="s">
        <v>1412</v>
      </c>
      <c r="F19" s="23"/>
      <c r="H19" s="27">
        <v>30</v>
      </c>
    </row>
    <row r="20" spans="1:8" x14ac:dyDescent="0.25">
      <c r="A20" s="26">
        <v>30</v>
      </c>
      <c r="B20" s="74" t="s">
        <v>111</v>
      </c>
      <c r="C20" s="22"/>
      <c r="D20" s="22"/>
      <c r="E20" s="22" t="s">
        <v>1413</v>
      </c>
      <c r="F20" s="23"/>
      <c r="G20" s="27">
        <v>1.1000000000000001</v>
      </c>
      <c r="H20" s="27">
        <f t="shared" si="0"/>
        <v>33</v>
      </c>
    </row>
    <row r="21" spans="1:8" x14ac:dyDescent="0.25">
      <c r="A21" s="26">
        <v>13</v>
      </c>
      <c r="B21" s="74" t="s">
        <v>68</v>
      </c>
      <c r="C21" s="22"/>
      <c r="D21" s="22"/>
      <c r="E21" s="22" t="s">
        <v>1414</v>
      </c>
      <c r="F21" s="23"/>
      <c r="G21" s="27">
        <v>0.3</v>
      </c>
      <c r="H21" s="27">
        <f t="shared" si="0"/>
        <v>3.9</v>
      </c>
    </row>
    <row r="22" spans="1:8" x14ac:dyDescent="0.25">
      <c r="A22" s="22">
        <v>1</v>
      </c>
      <c r="B22" s="181" t="s">
        <v>116</v>
      </c>
      <c r="C22" s="22" t="s">
        <v>1324</v>
      </c>
      <c r="D22" s="22"/>
      <c r="E22" s="22" t="s">
        <v>1325</v>
      </c>
      <c r="F22" s="22"/>
      <c r="G22" s="27">
        <v>7.75</v>
      </c>
      <c r="H22" s="27">
        <f t="shared" si="0"/>
        <v>7.75</v>
      </c>
    </row>
    <row r="23" spans="1:8" x14ac:dyDescent="0.25">
      <c r="A23" s="22">
        <v>1</v>
      </c>
      <c r="B23" s="181" t="s">
        <v>116</v>
      </c>
      <c r="C23" s="22" t="s">
        <v>1116</v>
      </c>
      <c r="D23" s="22">
        <v>900451</v>
      </c>
      <c r="E23" s="22" t="s">
        <v>1365</v>
      </c>
      <c r="F23" s="143" t="s">
        <v>1416</v>
      </c>
      <c r="G23" s="27">
        <v>31.9</v>
      </c>
      <c r="H23" s="27">
        <f t="shared" si="0"/>
        <v>31.9</v>
      </c>
    </row>
    <row r="24" spans="1:8" x14ac:dyDescent="0.25">
      <c r="A24" s="22">
        <v>2</v>
      </c>
      <c r="B24" s="181" t="s">
        <v>116</v>
      </c>
      <c r="C24" s="22" t="s">
        <v>474</v>
      </c>
      <c r="D24" s="22" t="s">
        <v>1366</v>
      </c>
      <c r="E24" s="22" t="s">
        <v>1367</v>
      </c>
      <c r="F24" s="143" t="s">
        <v>1416</v>
      </c>
      <c r="G24" s="27">
        <v>16.07</v>
      </c>
      <c r="H24" s="27">
        <f t="shared" si="0"/>
        <v>32.14</v>
      </c>
    </row>
    <row r="25" spans="1:8" x14ac:dyDescent="0.25">
      <c r="A25" s="22">
        <v>15</v>
      </c>
      <c r="B25" s="181" t="s">
        <v>116</v>
      </c>
      <c r="C25" s="22" t="s">
        <v>474</v>
      </c>
      <c r="D25" s="22" t="s">
        <v>1368</v>
      </c>
      <c r="E25" s="22" t="s">
        <v>1417</v>
      </c>
      <c r="F25" s="143" t="s">
        <v>1416</v>
      </c>
      <c r="G25" s="27">
        <v>8</v>
      </c>
      <c r="H25" s="27">
        <f t="shared" si="0"/>
        <v>120</v>
      </c>
    </row>
    <row r="26" spans="1:8" x14ac:dyDescent="0.25">
      <c r="A26" s="22">
        <v>1</v>
      </c>
      <c r="B26" s="22" t="s">
        <v>116</v>
      </c>
      <c r="C26" s="22" t="s">
        <v>474</v>
      </c>
      <c r="D26" s="22" t="s">
        <v>945</v>
      </c>
      <c r="E26" s="22" t="s">
        <v>946</v>
      </c>
      <c r="F26" s="143" t="s">
        <v>1416</v>
      </c>
      <c r="G26" s="27">
        <v>17.576000000000001</v>
      </c>
      <c r="H26" s="27">
        <f t="shared" si="0"/>
        <v>17.576000000000001</v>
      </c>
    </row>
    <row r="27" spans="1:8" x14ac:dyDescent="0.25">
      <c r="A27" s="22">
        <v>1</v>
      </c>
      <c r="B27" s="181" t="s">
        <v>116</v>
      </c>
      <c r="C27" s="22" t="s">
        <v>474</v>
      </c>
      <c r="D27" s="22" t="s">
        <v>1369</v>
      </c>
      <c r="E27" s="22" t="s">
        <v>1370</v>
      </c>
      <c r="F27" s="143" t="s">
        <v>1416</v>
      </c>
      <c r="G27" s="27">
        <v>16.07</v>
      </c>
      <c r="H27" s="27">
        <f t="shared" si="0"/>
        <v>16.07</v>
      </c>
    </row>
    <row r="28" spans="1:8" x14ac:dyDescent="0.25">
      <c r="A28" s="22">
        <v>1</v>
      </c>
      <c r="B28" s="181" t="s">
        <v>116</v>
      </c>
      <c r="C28" s="22" t="s">
        <v>474</v>
      </c>
      <c r="D28" s="22" t="s">
        <v>1371</v>
      </c>
      <c r="E28" s="22" t="s">
        <v>1372</v>
      </c>
      <c r="F28" s="143" t="s">
        <v>1416</v>
      </c>
      <c r="G28" s="27">
        <v>16.07</v>
      </c>
      <c r="H28" s="27">
        <f t="shared" si="0"/>
        <v>16.07</v>
      </c>
    </row>
    <row r="29" spans="1:8" x14ac:dyDescent="0.25">
      <c r="A29" s="22">
        <v>1</v>
      </c>
      <c r="B29" s="181" t="s">
        <v>116</v>
      </c>
      <c r="C29" s="22" t="s">
        <v>261</v>
      </c>
      <c r="D29" s="22">
        <v>128182300000</v>
      </c>
      <c r="E29" s="22" t="s">
        <v>972</v>
      </c>
      <c r="F29" s="143" t="s">
        <v>1416</v>
      </c>
      <c r="G29" s="27">
        <v>47.950499999999998</v>
      </c>
      <c r="H29" s="27">
        <f t="shared" si="0"/>
        <v>47.950499999999998</v>
      </c>
    </row>
    <row r="30" spans="1:8" x14ac:dyDescent="0.25">
      <c r="A30" s="22">
        <v>1</v>
      </c>
      <c r="B30" s="181" t="s">
        <v>116</v>
      </c>
      <c r="C30" s="22" t="s">
        <v>1373</v>
      </c>
      <c r="D30" s="22" t="s">
        <v>1374</v>
      </c>
      <c r="E30" s="22" t="s">
        <v>1375</v>
      </c>
      <c r="F30" s="143" t="s">
        <v>1416</v>
      </c>
      <c r="G30" s="27">
        <v>5.6050000000000004</v>
      </c>
      <c r="H30" s="27">
        <f t="shared" si="0"/>
        <v>5.6050000000000004</v>
      </c>
    </row>
    <row r="31" spans="1:8" x14ac:dyDescent="0.25">
      <c r="A31" s="22">
        <v>2</v>
      </c>
      <c r="B31" s="22" t="s">
        <v>116</v>
      </c>
      <c r="C31" s="22" t="s">
        <v>474</v>
      </c>
      <c r="D31" s="22"/>
      <c r="E31" s="22" t="s">
        <v>1068</v>
      </c>
      <c r="F31" s="241" t="s">
        <v>1418</v>
      </c>
      <c r="G31" s="27">
        <v>8</v>
      </c>
      <c r="H31" s="27">
        <f t="shared" si="0"/>
        <v>16</v>
      </c>
    </row>
    <row r="32" spans="1:8" x14ac:dyDescent="0.25">
      <c r="A32" s="22">
        <v>1</v>
      </c>
      <c r="B32" s="181" t="s">
        <v>116</v>
      </c>
      <c r="C32" s="22"/>
      <c r="D32" s="22" t="s">
        <v>1336</v>
      </c>
      <c r="E32" s="22" t="s">
        <v>1337</v>
      </c>
      <c r="F32" s="241" t="s">
        <v>1418</v>
      </c>
      <c r="G32" s="27">
        <v>21.39</v>
      </c>
      <c r="H32" s="27">
        <f t="shared" si="0"/>
        <v>21.39</v>
      </c>
    </row>
    <row r="33" spans="1:15" x14ac:dyDescent="0.25">
      <c r="A33" s="22">
        <v>2</v>
      </c>
      <c r="B33" s="22" t="s">
        <v>116</v>
      </c>
      <c r="C33" s="22"/>
      <c r="D33" s="22"/>
      <c r="E33" s="22" t="s">
        <v>1419</v>
      </c>
      <c r="F33" s="241" t="s">
        <v>1418</v>
      </c>
      <c r="G33" s="27">
        <v>15</v>
      </c>
      <c r="H33" s="27">
        <f t="shared" si="0"/>
        <v>30</v>
      </c>
    </row>
    <row r="34" spans="1:15" x14ac:dyDescent="0.25">
      <c r="A34" s="22">
        <v>2</v>
      </c>
      <c r="B34" s="22" t="s">
        <v>111</v>
      </c>
      <c r="C34" s="22"/>
      <c r="D34" s="22"/>
      <c r="E34" s="22" t="s">
        <v>1420</v>
      </c>
      <c r="F34" s="241" t="s">
        <v>1418</v>
      </c>
      <c r="G34" s="27">
        <v>3.5</v>
      </c>
      <c r="H34" s="27">
        <f t="shared" si="0"/>
        <v>7</v>
      </c>
    </row>
    <row r="35" spans="1:15" x14ac:dyDescent="0.25">
      <c r="A35" s="22">
        <v>2</v>
      </c>
      <c r="B35" s="22" t="s">
        <v>111</v>
      </c>
      <c r="C35" s="22"/>
      <c r="D35" s="22"/>
      <c r="E35" s="22" t="s">
        <v>1421</v>
      </c>
      <c r="F35" s="241" t="s">
        <v>1418</v>
      </c>
      <c r="G35" s="27">
        <v>3</v>
      </c>
      <c r="H35" s="27">
        <f t="shared" si="0"/>
        <v>6</v>
      </c>
    </row>
    <row r="36" spans="1:15" x14ac:dyDescent="0.25">
      <c r="A36" s="22">
        <v>10</v>
      </c>
      <c r="B36" s="22" t="s">
        <v>111</v>
      </c>
      <c r="C36" s="22"/>
      <c r="D36" s="22"/>
      <c r="E36" s="22" t="s">
        <v>601</v>
      </c>
      <c r="F36" s="241" t="s">
        <v>1418</v>
      </c>
      <c r="G36" s="27">
        <v>0.6</v>
      </c>
      <c r="H36" s="27">
        <f t="shared" si="0"/>
        <v>6</v>
      </c>
    </row>
    <row r="37" spans="1:15" x14ac:dyDescent="0.25">
      <c r="A37" s="22">
        <v>2</v>
      </c>
      <c r="B37" s="250" t="s">
        <v>116</v>
      </c>
      <c r="C37" s="22" t="s">
        <v>474</v>
      </c>
      <c r="D37" s="22" t="s">
        <v>1341</v>
      </c>
      <c r="E37" s="45" t="s">
        <v>1342</v>
      </c>
      <c r="F37" s="242" t="s">
        <v>1422</v>
      </c>
      <c r="G37" s="27">
        <v>28.6</v>
      </c>
      <c r="H37" s="27">
        <f t="shared" si="0"/>
        <v>57.2</v>
      </c>
    </row>
    <row r="38" spans="1:15" x14ac:dyDescent="0.25">
      <c r="A38" s="22">
        <v>1</v>
      </c>
      <c r="B38" s="22" t="s">
        <v>116</v>
      </c>
      <c r="C38" s="22"/>
      <c r="D38" s="22"/>
      <c r="E38" s="22" t="s">
        <v>1423</v>
      </c>
      <c r="F38" s="242" t="s">
        <v>1422</v>
      </c>
      <c r="G38" s="27">
        <v>70</v>
      </c>
      <c r="H38" s="27">
        <f t="shared" si="0"/>
        <v>70</v>
      </c>
    </row>
    <row r="39" spans="1:15" x14ac:dyDescent="0.25">
      <c r="A39" s="22">
        <v>1</v>
      </c>
      <c r="B39" s="22" t="s">
        <v>116</v>
      </c>
      <c r="C39" s="22"/>
      <c r="D39" s="22"/>
      <c r="E39" s="22" t="s">
        <v>1089</v>
      </c>
      <c r="F39" s="242" t="s">
        <v>1422</v>
      </c>
      <c r="G39" s="27">
        <v>3</v>
      </c>
      <c r="H39" s="27">
        <f t="shared" si="0"/>
        <v>3</v>
      </c>
    </row>
    <row r="40" spans="1:15" x14ac:dyDescent="0.25">
      <c r="A40" s="22">
        <v>1</v>
      </c>
      <c r="B40" s="22" t="s">
        <v>116</v>
      </c>
      <c r="C40" s="22"/>
      <c r="D40" s="22"/>
      <c r="E40" s="22" t="s">
        <v>1424</v>
      </c>
      <c r="F40" s="242" t="s">
        <v>1422</v>
      </c>
      <c r="G40" s="27">
        <v>2</v>
      </c>
      <c r="H40" s="27">
        <f t="shared" si="0"/>
        <v>2</v>
      </c>
    </row>
    <row r="41" spans="1:15" x14ac:dyDescent="0.25">
      <c r="A41" s="22">
        <v>3</v>
      </c>
      <c r="B41" s="22" t="s">
        <v>111</v>
      </c>
      <c r="C41" s="22" t="s">
        <v>464</v>
      </c>
      <c r="D41" s="22" t="s">
        <v>1340</v>
      </c>
      <c r="E41" s="45" t="s">
        <v>1426</v>
      </c>
      <c r="F41" s="22"/>
      <c r="G41" s="27">
        <v>7</v>
      </c>
      <c r="H41" s="27">
        <f t="shared" si="0"/>
        <v>21</v>
      </c>
    </row>
    <row r="42" spans="1:15" x14ac:dyDescent="0.25">
      <c r="A42" s="22">
        <v>2.5</v>
      </c>
      <c r="B42" s="22" t="s">
        <v>68</v>
      </c>
      <c r="C42" s="22" t="s">
        <v>464</v>
      </c>
      <c r="D42" s="22" t="s">
        <v>1362</v>
      </c>
      <c r="E42" s="22" t="s">
        <v>1429</v>
      </c>
      <c r="F42" s="22"/>
      <c r="G42" s="193">
        <v>11</v>
      </c>
      <c r="H42" s="27">
        <f t="shared" si="0"/>
        <v>27.5</v>
      </c>
    </row>
    <row r="43" spans="1:15" x14ac:dyDescent="0.25">
      <c r="A43" s="22">
        <v>12</v>
      </c>
      <c r="B43" s="22" t="s">
        <v>111</v>
      </c>
      <c r="C43" s="22" t="s">
        <v>464</v>
      </c>
      <c r="D43" s="22" t="s">
        <v>466</v>
      </c>
      <c r="E43" s="22" t="s">
        <v>1425</v>
      </c>
      <c r="F43" s="22"/>
      <c r="G43" s="193">
        <v>5</v>
      </c>
      <c r="H43" s="27">
        <f t="shared" si="0"/>
        <v>60</v>
      </c>
    </row>
    <row r="44" spans="1:15" x14ac:dyDescent="0.25">
      <c r="A44" s="22">
        <v>3</v>
      </c>
      <c r="B44" s="22" t="s">
        <v>116</v>
      </c>
      <c r="C44" s="22" t="s">
        <v>1363</v>
      </c>
      <c r="D44" s="22">
        <v>122758</v>
      </c>
      <c r="E44" s="22" t="s">
        <v>1364</v>
      </c>
      <c r="F44" s="22"/>
      <c r="G44" s="193">
        <v>24.975000000000001</v>
      </c>
      <c r="H44" s="27">
        <f t="shared" si="0"/>
        <v>74.925000000000011</v>
      </c>
    </row>
    <row r="45" spans="1:15" x14ac:dyDescent="0.25">
      <c r="A45" s="22">
        <v>7</v>
      </c>
      <c r="B45" s="22" t="s">
        <v>111</v>
      </c>
      <c r="C45" s="22" t="s">
        <v>464</v>
      </c>
      <c r="D45" s="22" t="s">
        <v>971</v>
      </c>
      <c r="E45" s="22" t="s">
        <v>1430</v>
      </c>
      <c r="F45" s="22"/>
      <c r="G45" s="27">
        <v>8</v>
      </c>
      <c r="H45" s="27">
        <f t="shared" si="0"/>
        <v>56</v>
      </c>
    </row>
    <row r="46" spans="1:15" x14ac:dyDescent="0.25">
      <c r="A46" s="22">
        <v>1</v>
      </c>
      <c r="B46" s="22" t="s">
        <v>116</v>
      </c>
      <c r="C46" s="22" t="s">
        <v>1427</v>
      </c>
      <c r="D46" s="22"/>
      <c r="E46" s="22" t="s">
        <v>1428</v>
      </c>
      <c r="F46" s="22"/>
      <c r="G46" s="193">
        <v>38</v>
      </c>
      <c r="H46" s="27">
        <f t="shared" si="0"/>
        <v>38</v>
      </c>
    </row>
    <row r="47" spans="1:15" s="25" customFormat="1" x14ac:dyDescent="0.25">
      <c r="A47" s="29">
        <v>5</v>
      </c>
      <c r="B47" s="29" t="s">
        <v>111</v>
      </c>
      <c r="C47" s="29"/>
      <c r="D47" s="29"/>
      <c r="E47" s="29" t="s">
        <v>1431</v>
      </c>
      <c r="F47" s="244"/>
      <c r="G47" s="27">
        <v>7</v>
      </c>
      <c r="H47" s="27">
        <f t="shared" si="0"/>
        <v>35</v>
      </c>
      <c r="O47"/>
    </row>
    <row r="48" spans="1:15" s="25" customFormat="1" x14ac:dyDescent="0.25">
      <c r="A48" s="29">
        <v>45</v>
      </c>
      <c r="B48" s="29" t="s">
        <v>111</v>
      </c>
      <c r="C48" s="29"/>
      <c r="D48" s="29"/>
      <c r="E48" s="29" t="s">
        <v>1432</v>
      </c>
      <c r="F48" s="244"/>
      <c r="G48" s="27">
        <v>0.35</v>
      </c>
      <c r="H48" s="27">
        <f t="shared" si="0"/>
        <v>15.749999999999998</v>
      </c>
      <c r="O48"/>
    </row>
    <row r="49" spans="1:15" s="25" customFormat="1" x14ac:dyDescent="0.25">
      <c r="A49" s="29"/>
      <c r="B49" s="29"/>
      <c r="C49" s="29"/>
      <c r="D49" s="29"/>
      <c r="E49" s="29" t="s">
        <v>1433</v>
      </c>
      <c r="F49" s="244"/>
      <c r="G49" s="27"/>
      <c r="H49" s="27">
        <v>15</v>
      </c>
      <c r="O49"/>
    </row>
    <row r="50" spans="1:15" s="25" customFormat="1" x14ac:dyDescent="0.25">
      <c r="A50">
        <v>1</v>
      </c>
      <c r="B50" s="245" t="s">
        <v>116</v>
      </c>
      <c r="C50" t="s">
        <v>1376</v>
      </c>
      <c r="D50">
        <v>410120</v>
      </c>
      <c r="E50" t="s">
        <v>1377</v>
      </c>
      <c r="F50" s="25" t="s">
        <v>1434</v>
      </c>
      <c r="G50" s="27">
        <v>9.3330000000000002</v>
      </c>
      <c r="H50" s="27">
        <f t="shared" si="0"/>
        <v>9.3330000000000002</v>
      </c>
      <c r="O50"/>
    </row>
    <row r="51" spans="1:15" x14ac:dyDescent="0.25">
      <c r="A51" s="19"/>
      <c r="B51" s="19"/>
      <c r="C51" s="19"/>
      <c r="D51" s="19"/>
      <c r="E51" s="19"/>
      <c r="F51" s="19"/>
    </row>
    <row r="52" spans="1:15" x14ac:dyDescent="0.25">
      <c r="A52" s="32" t="s">
        <v>15</v>
      </c>
      <c r="B52" s="33"/>
      <c r="C52" s="33"/>
      <c r="D52" s="33"/>
      <c r="E52" s="33"/>
      <c r="F52" s="243" t="s">
        <v>16</v>
      </c>
      <c r="H52" s="27">
        <f>SUM(H12:H51)</f>
        <v>1584.9655500000001</v>
      </c>
    </row>
    <row r="53" spans="1:15" x14ac:dyDescent="0.25">
      <c r="A53" s="32"/>
      <c r="B53" s="33"/>
      <c r="C53" s="33"/>
      <c r="D53" s="33"/>
      <c r="E53" s="33"/>
      <c r="F53" s="35"/>
    </row>
    <row r="54" spans="1:15" x14ac:dyDescent="0.25">
      <c r="A54" s="32" t="s">
        <v>17</v>
      </c>
      <c r="B54" s="33"/>
      <c r="C54" s="33"/>
      <c r="D54" s="33"/>
      <c r="E54" s="33"/>
      <c r="F54" s="36"/>
    </row>
    <row r="55" spans="1:15" x14ac:dyDescent="0.25">
      <c r="A55" s="37"/>
      <c r="B55" s="38"/>
      <c r="C55" s="38"/>
      <c r="D55" s="38"/>
      <c r="E55" s="38"/>
      <c r="F55" s="34" t="s">
        <v>18</v>
      </c>
    </row>
    <row r="56" spans="1:15" x14ac:dyDescent="0.25">
      <c r="A56" s="32" t="s">
        <v>1295</v>
      </c>
      <c r="B56" s="33"/>
      <c r="C56" s="33"/>
      <c r="D56" s="33"/>
      <c r="E56" s="33"/>
      <c r="F56" s="39"/>
    </row>
    <row r="59" spans="1:15" x14ac:dyDescent="0.25">
      <c r="F59" s="27"/>
    </row>
  </sheetData>
  <mergeCells count="8">
    <mergeCell ref="A9:E9"/>
    <mergeCell ref="A10:E10"/>
    <mergeCell ref="A2:E2"/>
    <mergeCell ref="A3:E3"/>
    <mergeCell ref="A4:E4"/>
    <mergeCell ref="A5:E5"/>
    <mergeCell ref="A7:E7"/>
    <mergeCell ref="A8:E8"/>
  </mergeCells>
  <pageMargins left="0.31496062992125984" right="0.31496062992125984" top="0.35433070866141736" bottom="0.35433070866141736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13AE-F75E-4233-9FAD-029CEAA4BAEB}">
  <sheetPr>
    <pageSetUpPr fitToPage="1"/>
  </sheetPr>
  <dimension ref="A1:O72"/>
  <sheetViews>
    <sheetView topLeftCell="A52" workbookViewId="0">
      <selection activeCell="G65" sqref="A1:G6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7" max="7" width="10.7109375" customWidth="1"/>
    <col min="8" max="8" width="10.5703125" style="27" customWidth="1"/>
    <col min="9" max="9" width="17.42578125" customWidth="1"/>
    <col min="10" max="10" width="15.85546875" customWidth="1"/>
    <col min="11" max="11" width="26" style="42" customWidth="1"/>
    <col min="12" max="12" width="2.42578125" customWidth="1"/>
  </cols>
  <sheetData>
    <row r="1" spans="1:9" x14ac:dyDescent="0.25">
      <c r="A1" s="1"/>
      <c r="B1" s="1"/>
      <c r="C1" s="1"/>
      <c r="D1" s="1"/>
      <c r="E1" s="1"/>
    </row>
    <row r="2" spans="1:9" x14ac:dyDescent="0.25">
      <c r="A2" s="314" t="s">
        <v>0</v>
      </c>
      <c r="B2" s="315"/>
      <c r="C2" s="315"/>
      <c r="D2" s="315"/>
      <c r="E2" s="316"/>
      <c r="F2" s="2" t="s">
        <v>1</v>
      </c>
      <c r="G2" s="58"/>
    </row>
    <row r="3" spans="1:9" x14ac:dyDescent="0.25">
      <c r="A3" s="317" t="s">
        <v>2</v>
      </c>
      <c r="B3" s="329"/>
      <c r="C3" s="329"/>
      <c r="D3" s="329"/>
      <c r="E3" s="319"/>
      <c r="F3" s="3" t="s">
        <v>137</v>
      </c>
      <c r="G3" s="59"/>
    </row>
    <row r="4" spans="1:9" x14ac:dyDescent="0.25">
      <c r="A4" s="317" t="s">
        <v>3</v>
      </c>
      <c r="B4" s="329"/>
      <c r="C4" s="329"/>
      <c r="D4" s="329"/>
      <c r="E4" s="319"/>
      <c r="F4" s="4"/>
      <c r="G4" s="4"/>
    </row>
    <row r="5" spans="1:9" x14ac:dyDescent="0.25">
      <c r="A5" s="317" t="s">
        <v>4</v>
      </c>
      <c r="B5" s="329"/>
      <c r="C5" s="329"/>
      <c r="D5" s="329"/>
      <c r="E5" s="319"/>
      <c r="F5" s="5" t="s">
        <v>5</v>
      </c>
      <c r="G5" s="7"/>
    </row>
    <row r="6" spans="1:9" x14ac:dyDescent="0.25">
      <c r="A6" s="6"/>
      <c r="B6" s="6"/>
      <c r="C6" s="6"/>
      <c r="D6" s="6"/>
      <c r="E6" s="6"/>
      <c r="F6" s="7"/>
      <c r="G6" s="7"/>
    </row>
    <row r="7" spans="1:9" x14ac:dyDescent="0.25">
      <c r="A7" s="7" t="s">
        <v>6</v>
      </c>
      <c r="B7" s="1"/>
      <c r="C7" s="1"/>
      <c r="D7" s="1"/>
      <c r="E7" s="1"/>
      <c r="F7" s="8" t="s">
        <v>7</v>
      </c>
      <c r="G7" s="8"/>
    </row>
    <row r="8" spans="1:9" x14ac:dyDescent="0.25">
      <c r="A8" s="320"/>
      <c r="B8" s="321"/>
      <c r="C8" s="321"/>
      <c r="D8" s="321"/>
      <c r="E8" s="322"/>
      <c r="F8" s="9"/>
      <c r="G8" s="14"/>
    </row>
    <row r="9" spans="1:9" x14ac:dyDescent="0.25">
      <c r="A9" s="323" t="s">
        <v>154</v>
      </c>
      <c r="B9" s="330"/>
      <c r="C9" s="330"/>
      <c r="D9" s="330"/>
      <c r="E9" s="325"/>
      <c r="F9" s="10" t="s">
        <v>134</v>
      </c>
      <c r="G9" s="14"/>
    </row>
    <row r="10" spans="1:9" x14ac:dyDescent="0.25">
      <c r="A10" s="308" t="s">
        <v>8</v>
      </c>
      <c r="B10" s="326"/>
      <c r="C10" s="326"/>
      <c r="D10" s="326"/>
      <c r="E10" s="310"/>
      <c r="F10" s="10" t="s">
        <v>9</v>
      </c>
      <c r="G10" s="14"/>
    </row>
    <row r="11" spans="1:9" x14ac:dyDescent="0.25">
      <c r="A11" s="311" t="s">
        <v>9</v>
      </c>
      <c r="B11" s="327"/>
      <c r="C11" s="327"/>
      <c r="D11" s="327"/>
      <c r="E11" s="328"/>
      <c r="F11" s="11"/>
      <c r="G11" s="14"/>
    </row>
    <row r="12" spans="1:9" x14ac:dyDescent="0.25">
      <c r="A12" s="12"/>
      <c r="B12" s="13"/>
      <c r="C12" s="13"/>
      <c r="D12" s="13"/>
      <c r="E12" s="13"/>
      <c r="F12" s="14"/>
      <c r="G12" s="14"/>
    </row>
    <row r="13" spans="1:9" x14ac:dyDescent="0.25">
      <c r="A13" s="15" t="s">
        <v>104</v>
      </c>
      <c r="B13" s="15" t="s">
        <v>10</v>
      </c>
      <c r="C13" s="15" t="s">
        <v>11</v>
      </c>
      <c r="D13" s="15" t="s">
        <v>12</v>
      </c>
      <c r="E13" s="13" t="s">
        <v>13</v>
      </c>
      <c r="F13" s="16" t="s">
        <v>14</v>
      </c>
      <c r="G13" s="16"/>
    </row>
    <row r="14" spans="1:9" x14ac:dyDescent="0.25">
      <c r="A14" s="22" t="s">
        <v>21</v>
      </c>
      <c r="B14" s="22">
        <v>1</v>
      </c>
      <c r="C14" s="22" t="s">
        <v>57</v>
      </c>
      <c r="D14" s="22"/>
      <c r="E14" s="45" t="s">
        <v>58</v>
      </c>
      <c r="F14" s="22"/>
      <c r="G14" s="60">
        <f t="shared" ref="G14:G56" si="0">I14+$H$60*I14</f>
        <v>13.956000000000001</v>
      </c>
      <c r="H14" s="27">
        <v>11.63</v>
      </c>
      <c r="I14" s="21">
        <f>H14*B14</f>
        <v>11.63</v>
      </c>
    </row>
    <row r="15" spans="1:9" x14ac:dyDescent="0.25">
      <c r="A15" s="22" t="s">
        <v>21</v>
      </c>
      <c r="B15" s="22">
        <v>1</v>
      </c>
      <c r="C15" s="22" t="s">
        <v>59</v>
      </c>
      <c r="D15" s="22"/>
      <c r="E15" s="45" t="s">
        <v>60</v>
      </c>
      <c r="F15" s="22"/>
      <c r="G15" s="60">
        <f t="shared" si="0"/>
        <v>4.08</v>
      </c>
      <c r="H15" s="27">
        <v>3.4</v>
      </c>
      <c r="I15" s="21">
        <f t="shared" ref="I15:I57" si="1">H15*B15</f>
        <v>3.4</v>
      </c>
    </row>
    <row r="16" spans="1:9" s="25" customFormat="1" x14ac:dyDescent="0.25">
      <c r="A16" s="17" t="s">
        <v>21</v>
      </c>
      <c r="B16" s="29">
        <v>1</v>
      </c>
      <c r="C16" s="22" t="s">
        <v>75</v>
      </c>
      <c r="D16" s="22"/>
      <c r="E16" s="45" t="s">
        <v>76</v>
      </c>
      <c r="F16" s="26"/>
      <c r="G16" s="60">
        <f t="shared" si="0"/>
        <v>102.31200000000001</v>
      </c>
      <c r="H16" s="27">
        <v>85.26</v>
      </c>
      <c r="I16" s="21">
        <f t="shared" si="1"/>
        <v>85.26</v>
      </c>
    </row>
    <row r="17" spans="1:9" s="25" customFormat="1" x14ac:dyDescent="0.25">
      <c r="A17" s="17" t="s">
        <v>21</v>
      </c>
      <c r="B17" s="29">
        <v>1</v>
      </c>
      <c r="C17" s="18"/>
      <c r="D17" s="22"/>
      <c r="E17" s="18" t="s">
        <v>106</v>
      </c>
      <c r="F17" s="23"/>
      <c r="G17" s="60">
        <f t="shared" si="0"/>
        <v>13.2</v>
      </c>
      <c r="H17" s="27">
        <v>11</v>
      </c>
      <c r="I17" s="21">
        <f t="shared" si="1"/>
        <v>11</v>
      </c>
    </row>
    <row r="18" spans="1:9" s="25" customFormat="1" x14ac:dyDescent="0.25">
      <c r="A18" s="17" t="s">
        <v>21</v>
      </c>
      <c r="B18" s="29">
        <v>1</v>
      </c>
      <c r="C18" s="18"/>
      <c r="D18" s="22"/>
      <c r="E18" s="45" t="s">
        <v>105</v>
      </c>
      <c r="F18" s="23"/>
      <c r="G18" s="60">
        <f t="shared" si="0"/>
        <v>29.279999999999998</v>
      </c>
      <c r="H18" s="27">
        <v>24.4</v>
      </c>
      <c r="I18" s="21">
        <f t="shared" si="1"/>
        <v>24.4</v>
      </c>
    </row>
    <row r="19" spans="1:9" s="25" customFormat="1" x14ac:dyDescent="0.25">
      <c r="A19" s="17" t="s">
        <v>21</v>
      </c>
      <c r="B19" s="29">
        <v>1</v>
      </c>
      <c r="C19" s="18"/>
      <c r="D19" s="22"/>
      <c r="E19" s="45" t="s">
        <v>81</v>
      </c>
      <c r="F19" s="23"/>
      <c r="G19" s="60">
        <f t="shared" si="0"/>
        <v>29.279999999999998</v>
      </c>
      <c r="H19" s="27">
        <v>24.4</v>
      </c>
      <c r="I19" s="21">
        <f t="shared" si="1"/>
        <v>24.4</v>
      </c>
    </row>
    <row r="20" spans="1:9" s="25" customFormat="1" x14ac:dyDescent="0.25">
      <c r="A20" s="17" t="s">
        <v>21</v>
      </c>
      <c r="B20" s="22">
        <v>7</v>
      </c>
      <c r="C20" s="22" t="s">
        <v>53</v>
      </c>
      <c r="D20" s="29"/>
      <c r="E20" s="45" t="s">
        <v>54</v>
      </c>
      <c r="F20" s="29"/>
      <c r="G20" s="60">
        <f t="shared" si="0"/>
        <v>7.6440000000000001</v>
      </c>
      <c r="H20" s="27">
        <v>0.91</v>
      </c>
      <c r="I20" s="21">
        <f t="shared" si="1"/>
        <v>6.37</v>
      </c>
    </row>
    <row r="21" spans="1:9" s="25" customFormat="1" x14ac:dyDescent="0.25">
      <c r="A21" s="17" t="s">
        <v>21</v>
      </c>
      <c r="B21" s="22">
        <v>22</v>
      </c>
      <c r="C21" s="22" t="s">
        <v>55</v>
      </c>
      <c r="D21" s="29"/>
      <c r="E21" s="45" t="s">
        <v>56</v>
      </c>
      <c r="F21" s="29"/>
      <c r="G21" s="60">
        <f t="shared" si="0"/>
        <v>24.024000000000001</v>
      </c>
      <c r="H21" s="27">
        <v>0.91</v>
      </c>
      <c r="I21" s="21">
        <f t="shared" si="1"/>
        <v>20.02</v>
      </c>
    </row>
    <row r="22" spans="1:9" s="25" customFormat="1" x14ac:dyDescent="0.25">
      <c r="A22" s="22" t="s">
        <v>21</v>
      </c>
      <c r="B22" s="22">
        <v>2</v>
      </c>
      <c r="C22" s="22" t="s">
        <v>49</v>
      </c>
      <c r="D22" s="29"/>
      <c r="E22" s="45" t="s">
        <v>50</v>
      </c>
      <c r="F22" s="29"/>
      <c r="G22" s="60">
        <f t="shared" si="0"/>
        <v>3.8160000000000003</v>
      </c>
      <c r="H22" s="27">
        <v>1.59</v>
      </c>
      <c r="I22" s="21">
        <f t="shared" si="1"/>
        <v>3.18</v>
      </c>
    </row>
    <row r="23" spans="1:9" s="25" customFormat="1" x14ac:dyDescent="0.25">
      <c r="A23" s="22" t="s">
        <v>21</v>
      </c>
      <c r="B23" s="22">
        <v>7</v>
      </c>
      <c r="C23" s="22" t="s">
        <v>26</v>
      </c>
      <c r="D23" s="29"/>
      <c r="E23" s="45" t="s">
        <v>27</v>
      </c>
      <c r="F23" s="29"/>
      <c r="G23" s="60">
        <f t="shared" si="0"/>
        <v>12.431999999999999</v>
      </c>
      <c r="H23" s="27">
        <v>1.48</v>
      </c>
      <c r="I23" s="21">
        <f t="shared" si="1"/>
        <v>10.36</v>
      </c>
    </row>
    <row r="24" spans="1:9" x14ac:dyDescent="0.25">
      <c r="A24" s="22" t="s">
        <v>21</v>
      </c>
      <c r="B24" s="22">
        <v>22</v>
      </c>
      <c r="C24" s="22" t="s">
        <v>28</v>
      </c>
      <c r="D24" s="22"/>
      <c r="E24" s="45" t="s">
        <v>29</v>
      </c>
      <c r="F24" s="22"/>
      <c r="G24" s="60">
        <f t="shared" si="0"/>
        <v>39.072000000000003</v>
      </c>
      <c r="H24" s="27">
        <v>1.48</v>
      </c>
      <c r="I24" s="21">
        <f t="shared" si="1"/>
        <v>32.56</v>
      </c>
    </row>
    <row r="25" spans="1:9" x14ac:dyDescent="0.25">
      <c r="A25" s="22" t="s">
        <v>21</v>
      </c>
      <c r="B25" s="22">
        <v>2</v>
      </c>
      <c r="C25" s="22" t="s">
        <v>30</v>
      </c>
      <c r="D25" s="22"/>
      <c r="E25" s="45" t="s">
        <v>31</v>
      </c>
      <c r="F25" s="22"/>
      <c r="G25" s="60">
        <f t="shared" si="0"/>
        <v>6.1679999999999993</v>
      </c>
      <c r="H25" s="27">
        <v>2.57</v>
      </c>
      <c r="I25" s="21">
        <f t="shared" si="1"/>
        <v>5.14</v>
      </c>
    </row>
    <row r="26" spans="1:9" s="25" customFormat="1" x14ac:dyDescent="0.25">
      <c r="A26" s="23" t="s">
        <v>21</v>
      </c>
      <c r="B26" s="29">
        <v>2</v>
      </c>
      <c r="C26" s="29" t="s">
        <v>107</v>
      </c>
      <c r="D26" s="29"/>
      <c r="E26" s="29" t="s">
        <v>108</v>
      </c>
      <c r="F26" s="23"/>
      <c r="G26" s="60">
        <f t="shared" si="0"/>
        <v>14.4</v>
      </c>
      <c r="H26" s="27">
        <v>6</v>
      </c>
      <c r="I26" s="21">
        <f t="shared" si="1"/>
        <v>12</v>
      </c>
    </row>
    <row r="27" spans="1:9" s="25" customFormat="1" x14ac:dyDescent="0.25">
      <c r="A27" s="22" t="s">
        <v>21</v>
      </c>
      <c r="B27" s="22">
        <v>1</v>
      </c>
      <c r="C27" s="22" t="s">
        <v>32</v>
      </c>
      <c r="D27" s="29"/>
      <c r="E27" s="45" t="s">
        <v>33</v>
      </c>
      <c r="F27" s="29"/>
      <c r="G27" s="60">
        <f t="shared" si="0"/>
        <v>8.4359999999999999</v>
      </c>
      <c r="H27" s="27">
        <v>7.03</v>
      </c>
      <c r="I27" s="21">
        <f t="shared" si="1"/>
        <v>7.03</v>
      </c>
    </row>
    <row r="28" spans="1:9" s="25" customFormat="1" x14ac:dyDescent="0.25">
      <c r="A28" s="22" t="s">
        <v>21</v>
      </c>
      <c r="B28" s="22">
        <v>2</v>
      </c>
      <c r="C28" s="22" t="s">
        <v>34</v>
      </c>
      <c r="D28" s="29"/>
      <c r="E28" s="45" t="s">
        <v>35</v>
      </c>
      <c r="F28" s="29"/>
      <c r="G28" s="60">
        <f t="shared" si="0"/>
        <v>13.824</v>
      </c>
      <c r="H28" s="27">
        <v>5.76</v>
      </c>
      <c r="I28" s="21">
        <f t="shared" si="1"/>
        <v>11.52</v>
      </c>
    </row>
    <row r="29" spans="1:9" s="25" customFormat="1" x14ac:dyDescent="0.25">
      <c r="A29" s="22" t="s">
        <v>21</v>
      </c>
      <c r="B29" s="22">
        <v>1</v>
      </c>
      <c r="C29" s="22" t="s">
        <v>36</v>
      </c>
      <c r="D29" s="29"/>
      <c r="E29" s="45" t="s">
        <v>37</v>
      </c>
      <c r="F29" s="29"/>
      <c r="G29" s="60">
        <f t="shared" si="0"/>
        <v>12.947999999999999</v>
      </c>
      <c r="H29" s="27">
        <v>10.79</v>
      </c>
      <c r="I29" s="21">
        <f t="shared" si="1"/>
        <v>10.79</v>
      </c>
    </row>
    <row r="30" spans="1:9" s="25" customFormat="1" x14ac:dyDescent="0.25">
      <c r="A30" s="22" t="s">
        <v>21</v>
      </c>
      <c r="B30" s="22">
        <v>1</v>
      </c>
      <c r="C30" s="22" t="s">
        <v>38</v>
      </c>
      <c r="D30" s="29"/>
      <c r="E30" s="45" t="s">
        <v>39</v>
      </c>
      <c r="F30" s="29"/>
      <c r="G30" s="60">
        <f t="shared" si="0"/>
        <v>15.864000000000001</v>
      </c>
      <c r="H30" s="27">
        <v>13.22</v>
      </c>
      <c r="I30" s="21">
        <f t="shared" si="1"/>
        <v>13.22</v>
      </c>
    </row>
    <row r="31" spans="1:9" s="25" customFormat="1" x14ac:dyDescent="0.25">
      <c r="A31" s="22" t="s">
        <v>21</v>
      </c>
      <c r="B31" s="22">
        <v>2</v>
      </c>
      <c r="C31" s="22" t="s">
        <v>40</v>
      </c>
      <c r="D31" s="29"/>
      <c r="E31" s="45" t="s">
        <v>41</v>
      </c>
      <c r="F31" s="29"/>
      <c r="G31" s="60">
        <f t="shared" si="0"/>
        <v>3.0472800000000002</v>
      </c>
      <c r="H31" s="27">
        <v>1.2697000000000001</v>
      </c>
      <c r="I31" s="21">
        <f t="shared" si="1"/>
        <v>2.5394000000000001</v>
      </c>
    </row>
    <row r="32" spans="1:9" s="25" customFormat="1" x14ac:dyDescent="0.25">
      <c r="A32" s="22" t="s">
        <v>21</v>
      </c>
      <c r="B32" s="22">
        <v>3</v>
      </c>
      <c r="C32" s="22" t="s">
        <v>42</v>
      </c>
      <c r="D32" s="29"/>
      <c r="E32" s="45" t="s">
        <v>43</v>
      </c>
      <c r="F32" s="29"/>
      <c r="G32" s="60">
        <f t="shared" si="0"/>
        <v>21.311999999999998</v>
      </c>
      <c r="H32" s="27">
        <v>5.92</v>
      </c>
      <c r="I32" s="21">
        <f t="shared" si="1"/>
        <v>17.759999999999998</v>
      </c>
    </row>
    <row r="33" spans="1:15" s="25" customFormat="1" x14ac:dyDescent="0.25">
      <c r="A33" s="22" t="s">
        <v>21</v>
      </c>
      <c r="B33" s="22">
        <v>2</v>
      </c>
      <c r="C33" s="22" t="s">
        <v>44</v>
      </c>
      <c r="D33" s="29"/>
      <c r="E33" s="45" t="s">
        <v>45</v>
      </c>
      <c r="F33" s="29"/>
      <c r="G33" s="60">
        <f t="shared" si="0"/>
        <v>5.2080000000000002</v>
      </c>
      <c r="H33" s="27">
        <v>2.17</v>
      </c>
      <c r="I33" s="21">
        <f t="shared" si="1"/>
        <v>4.34</v>
      </c>
    </row>
    <row r="34" spans="1:15" s="25" customFormat="1" x14ac:dyDescent="0.25">
      <c r="A34" s="22" t="s">
        <v>21</v>
      </c>
      <c r="B34" s="22">
        <v>9</v>
      </c>
      <c r="C34" s="22" t="s">
        <v>46</v>
      </c>
      <c r="D34" s="29"/>
      <c r="E34" s="45" t="s">
        <v>47</v>
      </c>
      <c r="F34" s="29"/>
      <c r="G34" s="60">
        <f t="shared" si="0"/>
        <v>32.507999999999996</v>
      </c>
      <c r="H34" s="27">
        <v>3.01</v>
      </c>
      <c r="I34" s="21">
        <f t="shared" si="1"/>
        <v>27.089999999999996</v>
      </c>
      <c r="O34"/>
    </row>
    <row r="35" spans="1:15" s="25" customFormat="1" x14ac:dyDescent="0.25">
      <c r="A35" s="22" t="s">
        <v>21</v>
      </c>
      <c r="B35" s="22">
        <v>6</v>
      </c>
      <c r="C35" s="22" t="s">
        <v>51</v>
      </c>
      <c r="D35" s="29"/>
      <c r="E35" s="45" t="s">
        <v>52</v>
      </c>
      <c r="F35" s="29"/>
      <c r="G35" s="60">
        <f t="shared" si="0"/>
        <v>11.879999999999999</v>
      </c>
      <c r="H35" s="27">
        <v>1.65</v>
      </c>
      <c r="I35" s="21">
        <f t="shared" si="1"/>
        <v>9.8999999999999986</v>
      </c>
      <c r="O35"/>
    </row>
    <row r="36" spans="1:15" s="25" customFormat="1" x14ac:dyDescent="0.25">
      <c r="A36" s="22" t="s">
        <v>21</v>
      </c>
      <c r="B36" s="22">
        <v>6</v>
      </c>
      <c r="C36" s="22" t="s">
        <v>61</v>
      </c>
      <c r="D36" s="29"/>
      <c r="E36" s="45" t="s">
        <v>48</v>
      </c>
      <c r="F36" s="29"/>
      <c r="G36" s="60">
        <f t="shared" si="0"/>
        <v>19.440000000000005</v>
      </c>
      <c r="H36" s="27">
        <v>2.7</v>
      </c>
      <c r="I36" s="21">
        <f t="shared" si="1"/>
        <v>16.200000000000003</v>
      </c>
      <c r="O36"/>
    </row>
    <row r="37" spans="1:15" x14ac:dyDescent="0.25">
      <c r="A37" s="22" t="s">
        <v>21</v>
      </c>
      <c r="B37" s="22">
        <v>1</v>
      </c>
      <c r="C37" s="22" t="s">
        <v>62</v>
      </c>
      <c r="D37" s="22"/>
      <c r="E37" s="45" t="s">
        <v>63</v>
      </c>
      <c r="F37" s="22"/>
      <c r="G37" s="60">
        <f t="shared" si="0"/>
        <v>1.296</v>
      </c>
      <c r="H37" s="27">
        <v>1.08</v>
      </c>
      <c r="I37" s="21">
        <f t="shared" si="1"/>
        <v>1.08</v>
      </c>
    </row>
    <row r="38" spans="1:15" x14ac:dyDescent="0.25">
      <c r="A38" s="22" t="s">
        <v>21</v>
      </c>
      <c r="B38" s="22">
        <v>2</v>
      </c>
      <c r="C38" s="22" t="s">
        <v>66</v>
      </c>
      <c r="D38" s="22"/>
      <c r="E38" s="45" t="s">
        <v>109</v>
      </c>
      <c r="F38" s="22"/>
      <c r="G38" s="60">
        <f t="shared" si="0"/>
        <v>9.6</v>
      </c>
      <c r="H38" s="27">
        <v>4</v>
      </c>
      <c r="I38" s="21">
        <f t="shared" si="1"/>
        <v>8</v>
      </c>
    </row>
    <row r="39" spans="1:15" x14ac:dyDescent="0.25">
      <c r="A39" s="29" t="s">
        <v>21</v>
      </c>
      <c r="B39" s="29">
        <v>1</v>
      </c>
      <c r="C39" s="22" t="s">
        <v>64</v>
      </c>
      <c r="D39" s="22"/>
      <c r="E39" s="45" t="s">
        <v>65</v>
      </c>
      <c r="F39" s="22"/>
      <c r="G39" s="60">
        <f t="shared" si="0"/>
        <v>2.484</v>
      </c>
      <c r="H39" s="27">
        <v>2.0699999999999998</v>
      </c>
      <c r="I39" s="21">
        <f t="shared" si="1"/>
        <v>2.0699999999999998</v>
      </c>
    </row>
    <row r="40" spans="1:15" x14ac:dyDescent="0.25">
      <c r="A40" s="22" t="s">
        <v>21</v>
      </c>
      <c r="B40" s="22">
        <v>9</v>
      </c>
      <c r="C40" s="22" t="s">
        <v>19</v>
      </c>
      <c r="D40" s="22"/>
      <c r="E40" s="45" t="s">
        <v>20</v>
      </c>
      <c r="F40" s="22"/>
      <c r="G40" s="60">
        <f t="shared" si="0"/>
        <v>9.877679999999998</v>
      </c>
      <c r="H40" s="27">
        <v>0.91459999999999997</v>
      </c>
      <c r="I40" s="21">
        <f t="shared" si="1"/>
        <v>8.2313999999999989</v>
      </c>
    </row>
    <row r="41" spans="1:15" x14ac:dyDescent="0.25">
      <c r="A41" s="22" t="s">
        <v>21</v>
      </c>
      <c r="B41" s="22">
        <v>7</v>
      </c>
      <c r="C41" s="22" t="s">
        <v>22</v>
      </c>
      <c r="D41" s="22"/>
      <c r="E41" s="45" t="s">
        <v>23</v>
      </c>
      <c r="F41" s="22"/>
      <c r="G41" s="60">
        <f t="shared" si="0"/>
        <v>6.1950000000000003</v>
      </c>
      <c r="H41" s="27">
        <v>0.73750000000000004</v>
      </c>
      <c r="I41" s="21">
        <f t="shared" si="1"/>
        <v>5.1625000000000005</v>
      </c>
    </row>
    <row r="42" spans="1:15" x14ac:dyDescent="0.25">
      <c r="A42" s="22" t="s">
        <v>21</v>
      </c>
      <c r="B42" s="22">
        <v>2</v>
      </c>
      <c r="C42" s="22" t="s">
        <v>24</v>
      </c>
      <c r="D42" s="22"/>
      <c r="E42" s="45" t="s">
        <v>25</v>
      </c>
      <c r="F42" s="22"/>
      <c r="G42" s="60">
        <f t="shared" si="0"/>
        <v>13.68</v>
      </c>
      <c r="H42" s="27">
        <v>5.7</v>
      </c>
      <c r="I42" s="21">
        <f t="shared" si="1"/>
        <v>11.4</v>
      </c>
    </row>
    <row r="43" spans="1:15" x14ac:dyDescent="0.25">
      <c r="A43" s="22" t="s">
        <v>21</v>
      </c>
      <c r="B43" s="22">
        <v>1</v>
      </c>
      <c r="C43" s="22" t="s">
        <v>122</v>
      </c>
      <c r="D43" s="22"/>
      <c r="E43" s="45" t="s">
        <v>110</v>
      </c>
      <c r="F43" s="22"/>
      <c r="G43" s="60">
        <f t="shared" si="0"/>
        <v>30</v>
      </c>
      <c r="H43" s="27">
        <v>25</v>
      </c>
      <c r="I43" s="21">
        <f t="shared" si="1"/>
        <v>25</v>
      </c>
    </row>
    <row r="44" spans="1:15" x14ac:dyDescent="0.25">
      <c r="A44" s="22" t="s">
        <v>21</v>
      </c>
      <c r="B44" s="22">
        <v>1</v>
      </c>
      <c r="C44" s="22" t="s">
        <v>123</v>
      </c>
      <c r="D44" s="22"/>
      <c r="E44" s="45" t="s">
        <v>77</v>
      </c>
      <c r="F44" s="22"/>
      <c r="G44" s="60">
        <f t="shared" si="0"/>
        <v>20.88</v>
      </c>
      <c r="H44" s="27">
        <v>17.399999999999999</v>
      </c>
      <c r="I44" s="21">
        <f t="shared" si="1"/>
        <v>17.399999999999999</v>
      </c>
    </row>
    <row r="45" spans="1:15" x14ac:dyDescent="0.25">
      <c r="A45" s="22" t="s">
        <v>21</v>
      </c>
      <c r="B45" s="22">
        <v>1</v>
      </c>
      <c r="C45" s="22" t="s">
        <v>78</v>
      </c>
      <c r="D45" s="22"/>
      <c r="E45" s="45" t="s">
        <v>79</v>
      </c>
      <c r="F45" s="22"/>
      <c r="G45" s="60">
        <f t="shared" si="0"/>
        <v>4.3680000000000003</v>
      </c>
      <c r="H45" s="27">
        <v>3.64</v>
      </c>
      <c r="I45" s="21">
        <f t="shared" si="1"/>
        <v>3.64</v>
      </c>
    </row>
    <row r="46" spans="1:15" x14ac:dyDescent="0.25">
      <c r="A46" s="22" t="s">
        <v>111</v>
      </c>
      <c r="B46" s="22">
        <v>480</v>
      </c>
      <c r="C46" s="22"/>
      <c r="D46" s="22"/>
      <c r="E46" s="45" t="s">
        <v>115</v>
      </c>
      <c r="F46" s="22"/>
      <c r="G46" s="60">
        <f t="shared" si="0"/>
        <v>80.64</v>
      </c>
      <c r="H46" s="27">
        <v>0.14000000000000001</v>
      </c>
      <c r="I46" s="21">
        <f t="shared" si="1"/>
        <v>67.2</v>
      </c>
    </row>
    <row r="47" spans="1:15" x14ac:dyDescent="0.25">
      <c r="A47" s="22" t="s">
        <v>111</v>
      </c>
      <c r="B47" s="22">
        <v>260</v>
      </c>
      <c r="C47" s="22"/>
      <c r="D47" s="22"/>
      <c r="E47" s="45" t="s">
        <v>114</v>
      </c>
      <c r="F47" s="22"/>
      <c r="G47" s="60">
        <f t="shared" si="0"/>
        <v>78</v>
      </c>
      <c r="H47" s="27">
        <v>0.25</v>
      </c>
      <c r="I47" s="21">
        <f t="shared" si="1"/>
        <v>65</v>
      </c>
    </row>
    <row r="48" spans="1:15" x14ac:dyDescent="0.25">
      <c r="A48" s="22" t="s">
        <v>111</v>
      </c>
      <c r="B48" s="22">
        <v>110</v>
      </c>
      <c r="C48" s="22" t="s">
        <v>67</v>
      </c>
      <c r="D48" s="22"/>
      <c r="E48" s="45" t="s">
        <v>112</v>
      </c>
      <c r="F48" s="22"/>
      <c r="G48" s="60">
        <f t="shared" si="0"/>
        <v>66</v>
      </c>
      <c r="H48" s="27">
        <v>0.5</v>
      </c>
      <c r="I48" s="21">
        <f t="shared" si="1"/>
        <v>55</v>
      </c>
    </row>
    <row r="49" spans="1:9" x14ac:dyDescent="0.25">
      <c r="A49" s="22" t="s">
        <v>116</v>
      </c>
      <c r="B49" s="22">
        <v>1</v>
      </c>
      <c r="C49" s="22" t="s">
        <v>107</v>
      </c>
      <c r="D49" s="45">
        <v>14904</v>
      </c>
      <c r="E49" s="45" t="s">
        <v>117</v>
      </c>
      <c r="F49" s="22"/>
      <c r="G49" s="60">
        <f t="shared" si="0"/>
        <v>7.4304000000000006</v>
      </c>
      <c r="H49" s="27">
        <v>6.1920000000000002</v>
      </c>
      <c r="I49" s="21">
        <f t="shared" si="1"/>
        <v>6.1920000000000002</v>
      </c>
    </row>
    <row r="50" spans="1:9" x14ac:dyDescent="0.25">
      <c r="A50" s="22" t="s">
        <v>111</v>
      </c>
      <c r="B50" s="22">
        <v>4</v>
      </c>
      <c r="C50" s="22"/>
      <c r="D50" s="22"/>
      <c r="E50" s="45" t="s">
        <v>118</v>
      </c>
      <c r="F50" s="22"/>
      <c r="G50" s="60">
        <f t="shared" si="0"/>
        <v>4.32</v>
      </c>
      <c r="H50" s="27">
        <v>0.9</v>
      </c>
      <c r="I50" s="21">
        <f t="shared" si="1"/>
        <v>3.6</v>
      </c>
    </row>
    <row r="51" spans="1:9" x14ac:dyDescent="0.25">
      <c r="A51" s="22" t="s">
        <v>116</v>
      </c>
      <c r="B51" s="22">
        <v>2</v>
      </c>
      <c r="C51" s="45">
        <v>14041</v>
      </c>
      <c r="D51" s="22" t="s">
        <v>84</v>
      </c>
      <c r="E51" s="22" t="s">
        <v>100</v>
      </c>
      <c r="F51" s="22"/>
      <c r="G51" s="60">
        <f t="shared" si="0"/>
        <v>1.2485760000000001</v>
      </c>
      <c r="H51" s="27">
        <v>0.52024000000000004</v>
      </c>
      <c r="I51" s="21">
        <f t="shared" si="1"/>
        <v>1.0404800000000001</v>
      </c>
    </row>
    <row r="52" spans="1:9" x14ac:dyDescent="0.25">
      <c r="A52" s="29" t="s">
        <v>116</v>
      </c>
      <c r="B52" s="29">
        <v>7</v>
      </c>
      <c r="C52" s="45">
        <v>14008</v>
      </c>
      <c r="D52" s="22" t="s">
        <v>84</v>
      </c>
      <c r="E52" s="22" t="s">
        <v>99</v>
      </c>
      <c r="F52" s="22"/>
      <c r="G52" s="60">
        <f t="shared" si="0"/>
        <v>19.004159999999999</v>
      </c>
      <c r="H52" s="27">
        <v>2.2624</v>
      </c>
      <c r="I52" s="21">
        <f t="shared" si="1"/>
        <v>15.8368</v>
      </c>
    </row>
    <row r="53" spans="1:9" x14ac:dyDescent="0.25">
      <c r="A53" s="19" t="s">
        <v>111</v>
      </c>
      <c r="B53" s="19">
        <v>5</v>
      </c>
      <c r="C53" s="19"/>
      <c r="D53" s="19"/>
      <c r="E53" s="43" t="s">
        <v>119</v>
      </c>
      <c r="F53" s="20"/>
      <c r="G53" s="60">
        <f t="shared" si="0"/>
        <v>4.2</v>
      </c>
      <c r="H53" s="27">
        <v>0.7</v>
      </c>
      <c r="I53" s="21">
        <f t="shared" si="1"/>
        <v>3.5</v>
      </c>
    </row>
    <row r="54" spans="1:9" x14ac:dyDescent="0.25">
      <c r="A54" s="26" t="s">
        <v>21</v>
      </c>
      <c r="B54" s="22">
        <v>1</v>
      </c>
      <c r="C54" s="45">
        <v>14613</v>
      </c>
      <c r="D54" s="22" t="s">
        <v>84</v>
      </c>
      <c r="E54" s="22" t="s">
        <v>92</v>
      </c>
      <c r="F54" s="22"/>
      <c r="G54" s="60">
        <f t="shared" si="0"/>
        <v>0.83328000000000002</v>
      </c>
      <c r="H54" s="27">
        <v>0.69440000000000002</v>
      </c>
      <c r="I54" s="21">
        <f t="shared" si="1"/>
        <v>0.69440000000000002</v>
      </c>
    </row>
    <row r="55" spans="1:9" x14ac:dyDescent="0.25">
      <c r="A55" s="22" t="s">
        <v>21</v>
      </c>
      <c r="B55" s="22">
        <v>1</v>
      </c>
      <c r="C55" s="45" t="s">
        <v>93</v>
      </c>
      <c r="D55" s="22" t="s">
        <v>84</v>
      </c>
      <c r="E55" s="22" t="s">
        <v>94</v>
      </c>
      <c r="F55" s="22"/>
      <c r="G55" s="60">
        <f t="shared" si="0"/>
        <v>1.60608</v>
      </c>
      <c r="H55" s="27">
        <v>1.3384</v>
      </c>
      <c r="I55" s="21">
        <f t="shared" si="1"/>
        <v>1.3384</v>
      </c>
    </row>
    <row r="56" spans="1:9" x14ac:dyDescent="0.25">
      <c r="A56" s="19" t="s">
        <v>21</v>
      </c>
      <c r="B56" s="19">
        <v>1</v>
      </c>
      <c r="C56" s="19"/>
      <c r="D56" s="19"/>
      <c r="E56" s="43" t="s">
        <v>128</v>
      </c>
      <c r="F56" s="20"/>
      <c r="G56" s="60">
        <f t="shared" si="0"/>
        <v>1.2</v>
      </c>
      <c r="H56" s="27">
        <v>1</v>
      </c>
      <c r="I56" s="21">
        <f t="shared" si="1"/>
        <v>1</v>
      </c>
    </row>
    <row r="57" spans="1:9" x14ac:dyDescent="0.25">
      <c r="A57" s="19" t="s">
        <v>111</v>
      </c>
      <c r="B57" s="19">
        <v>5</v>
      </c>
      <c r="C57" s="19"/>
      <c r="D57" s="19"/>
      <c r="E57" s="43" t="s">
        <v>131</v>
      </c>
      <c r="F57" s="20"/>
      <c r="G57" s="60">
        <f>I57+$H$60*I57</f>
        <v>2.4</v>
      </c>
      <c r="H57" s="27">
        <v>0.4</v>
      </c>
      <c r="I57" s="21">
        <f t="shared" si="1"/>
        <v>2</v>
      </c>
    </row>
    <row r="58" spans="1:9" x14ac:dyDescent="0.25">
      <c r="A58" s="19"/>
      <c r="B58" s="19"/>
      <c r="C58" s="19"/>
      <c r="D58" s="19"/>
      <c r="E58" s="19"/>
      <c r="F58" s="31"/>
      <c r="G58" s="61"/>
    </row>
    <row r="59" spans="1:9" x14ac:dyDescent="0.25">
      <c r="A59" s="19"/>
      <c r="B59" s="19"/>
      <c r="C59" s="19"/>
      <c r="D59" s="19"/>
      <c r="E59" s="19"/>
      <c r="F59" s="19"/>
      <c r="G59" s="64">
        <f>SUM(G14:G58)</f>
        <v>809.39445599999999</v>
      </c>
      <c r="I59" s="47">
        <f>SUM(I14:I58)</f>
        <v>674.49537999999995</v>
      </c>
    </row>
    <row r="60" spans="1:9" x14ac:dyDescent="0.25">
      <c r="A60" s="32" t="s">
        <v>15</v>
      </c>
      <c r="B60" s="33"/>
      <c r="C60" s="33"/>
      <c r="D60" s="33"/>
      <c r="E60" s="33"/>
      <c r="F60" s="34" t="s">
        <v>16</v>
      </c>
      <c r="G60" s="63"/>
      <c r="H60" s="49">
        <v>0.2</v>
      </c>
      <c r="I60" s="50">
        <f>I59+H60*I59</f>
        <v>809.39445599999999</v>
      </c>
    </row>
    <row r="61" spans="1:9" x14ac:dyDescent="0.25">
      <c r="A61" s="32"/>
      <c r="B61" s="33"/>
      <c r="C61" s="33"/>
      <c r="D61" s="33"/>
      <c r="E61" s="33"/>
      <c r="F61" s="35"/>
      <c r="G61" s="63"/>
      <c r="H61"/>
      <c r="I61" s="27">
        <v>809</v>
      </c>
    </row>
    <row r="62" spans="1:9" x14ac:dyDescent="0.25">
      <c r="A62" s="32" t="s">
        <v>17</v>
      </c>
      <c r="B62" s="33"/>
      <c r="C62" s="33"/>
      <c r="D62" s="33"/>
      <c r="E62" s="33"/>
      <c r="F62" s="36"/>
      <c r="G62" s="62"/>
      <c r="H62" t="s">
        <v>140</v>
      </c>
      <c r="I62" s="27">
        <f>43*23</f>
        <v>989</v>
      </c>
    </row>
    <row r="63" spans="1:9" x14ac:dyDescent="0.25">
      <c r="A63" s="37"/>
      <c r="B63" s="38"/>
      <c r="C63" s="38"/>
      <c r="D63" s="38"/>
      <c r="E63" s="38"/>
      <c r="F63" s="34" t="s">
        <v>18</v>
      </c>
      <c r="G63" s="63"/>
      <c r="H63" t="s">
        <v>146</v>
      </c>
      <c r="I63" s="51">
        <v>100</v>
      </c>
    </row>
    <row r="64" spans="1:9" x14ac:dyDescent="0.25">
      <c r="A64" s="32" t="s">
        <v>136</v>
      </c>
      <c r="B64" s="33"/>
      <c r="C64" s="33"/>
      <c r="D64" s="33"/>
      <c r="E64" s="33"/>
      <c r="F64" s="39"/>
      <c r="G64" s="62"/>
    </row>
    <row r="65" spans="1:9" x14ac:dyDescent="0.25">
      <c r="A65" s="40"/>
      <c r="B65" s="41"/>
      <c r="C65" s="41"/>
      <c r="D65" s="41"/>
      <c r="E65" s="41"/>
      <c r="F65" s="36"/>
      <c r="G65" s="62"/>
      <c r="I65" s="47">
        <f>SUM(I61:I63)</f>
        <v>1898</v>
      </c>
    </row>
    <row r="68" spans="1:9" x14ac:dyDescent="0.25">
      <c r="F68" s="27"/>
      <c r="G68" s="27"/>
    </row>
    <row r="69" spans="1:9" x14ac:dyDescent="0.25">
      <c r="F69" s="24"/>
      <c r="G69" s="24"/>
    </row>
    <row r="70" spans="1:9" x14ac:dyDescent="0.25">
      <c r="F70" s="24"/>
      <c r="G70" s="24"/>
    </row>
    <row r="72" spans="1:9" x14ac:dyDescent="0.25">
      <c r="F72" s="24"/>
      <c r="G72" s="24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0866141732283472" right="0.70866141732283472" top="0.15748031496062992" bottom="0.15748031496062992" header="0.31496062992125984" footer="0.31496062992125984"/>
  <pageSetup paperSize="9" scale="85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997F9-3B79-4A9B-A89E-6E456BA68A87}">
  <dimension ref="A1:J52"/>
  <sheetViews>
    <sheetView workbookViewId="0">
      <selection activeCell="I22" sqref="I22"/>
    </sheetView>
  </sheetViews>
  <sheetFormatPr defaultRowHeight="15" x14ac:dyDescent="0.25"/>
  <cols>
    <col min="1" max="1" width="5.5703125" customWidth="1"/>
    <col min="2" max="2" width="4.140625" customWidth="1"/>
    <col min="3" max="3" width="6.7109375" customWidth="1"/>
    <col min="4" max="4" width="16.140625" customWidth="1"/>
    <col min="5" max="5" width="12.140625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279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264</v>
      </c>
    </row>
    <row r="6" spans="1:8" x14ac:dyDescent="0.25">
      <c r="A6" s="97"/>
      <c r="B6" s="97"/>
      <c r="C6" s="97"/>
      <c r="D6" s="97"/>
      <c r="E6" s="97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268</v>
      </c>
      <c r="B9" s="324"/>
      <c r="C9" s="324"/>
      <c r="D9" s="324"/>
      <c r="E9" s="325"/>
      <c r="F9" s="10" t="s">
        <v>271</v>
      </c>
    </row>
    <row r="10" spans="1:8" x14ac:dyDescent="0.25">
      <c r="A10" s="308" t="s">
        <v>270</v>
      </c>
      <c r="B10" s="309"/>
      <c r="C10" s="309"/>
      <c r="D10" s="309"/>
      <c r="E10" s="310"/>
      <c r="F10" s="10" t="s">
        <v>259</v>
      </c>
    </row>
    <row r="11" spans="1:8" x14ac:dyDescent="0.25">
      <c r="A11" s="311" t="s">
        <v>269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>
        <v>1</v>
      </c>
      <c r="B14" s="74" t="s">
        <v>116</v>
      </c>
      <c r="C14" s="22" t="s">
        <v>84</v>
      </c>
      <c r="D14" s="22" t="s">
        <v>280</v>
      </c>
      <c r="E14" s="22" t="s">
        <v>281</v>
      </c>
      <c r="F14" s="22"/>
    </row>
    <row r="15" spans="1:8" x14ac:dyDescent="0.25">
      <c r="A15" s="73"/>
      <c r="B15" s="74"/>
      <c r="C15" s="98" t="s">
        <v>282</v>
      </c>
      <c r="D15" s="22"/>
      <c r="E15" s="18"/>
      <c r="F15" s="23"/>
      <c r="G15" s="24"/>
      <c r="H15" s="75"/>
    </row>
    <row r="16" spans="1:8" x14ac:dyDescent="0.25">
      <c r="A16" s="73"/>
      <c r="B16" s="74"/>
      <c r="C16" s="18"/>
      <c r="D16" s="22"/>
      <c r="E16" s="18"/>
      <c r="F16" s="23"/>
      <c r="G16" s="24"/>
      <c r="H16" s="75"/>
    </row>
    <row r="17" spans="1:10" x14ac:dyDescent="0.25">
      <c r="A17" s="73"/>
      <c r="B17" s="74"/>
      <c r="C17" s="18"/>
      <c r="D17" s="22"/>
      <c r="E17" s="18"/>
      <c r="F17" s="23"/>
      <c r="G17" s="24"/>
      <c r="H17" s="75"/>
    </row>
    <row r="18" spans="1:10" x14ac:dyDescent="0.25">
      <c r="A18" s="73"/>
      <c r="B18" s="74"/>
      <c r="C18" s="18"/>
      <c r="D18" s="22"/>
      <c r="E18" s="18"/>
      <c r="F18" s="23"/>
      <c r="G18" s="24"/>
      <c r="H18" s="75"/>
    </row>
    <row r="19" spans="1:10" x14ac:dyDescent="0.25">
      <c r="A19" s="73"/>
      <c r="B19" s="74"/>
      <c r="C19" s="18"/>
      <c r="D19" s="22"/>
      <c r="E19" s="18"/>
      <c r="F19" s="23"/>
      <c r="G19" s="24"/>
      <c r="H19" s="75"/>
    </row>
    <row r="20" spans="1:10" x14ac:dyDescent="0.25">
      <c r="A20" s="73"/>
      <c r="B20" s="74"/>
      <c r="C20" s="18"/>
      <c r="D20" s="22"/>
      <c r="E20" s="18"/>
      <c r="F20" s="23"/>
      <c r="G20" s="24"/>
      <c r="H20" s="75"/>
    </row>
    <row r="21" spans="1:10" x14ac:dyDescent="0.25">
      <c r="A21" s="73"/>
      <c r="B21" s="74"/>
      <c r="C21" s="18"/>
      <c r="D21" s="22"/>
      <c r="E21" s="18"/>
      <c r="F21" s="23"/>
      <c r="G21" s="24"/>
      <c r="J21" s="75"/>
    </row>
    <row r="22" spans="1:10" x14ac:dyDescent="0.25">
      <c r="A22" s="73"/>
      <c r="B22" s="74"/>
      <c r="C22" s="18"/>
      <c r="D22" s="22"/>
      <c r="E22" s="18"/>
      <c r="F22" s="23"/>
      <c r="G22" s="24"/>
      <c r="H22" s="75"/>
    </row>
    <row r="23" spans="1:10" x14ac:dyDescent="0.25">
      <c r="A23" s="26"/>
      <c r="B23" s="74"/>
      <c r="C23" s="22"/>
      <c r="D23" s="22"/>
      <c r="E23" s="22"/>
      <c r="F23" s="23"/>
      <c r="G23" s="24"/>
      <c r="H23" s="27"/>
    </row>
    <row r="24" spans="1:10" x14ac:dyDescent="0.25">
      <c r="A24" s="76"/>
      <c r="B24" s="77"/>
      <c r="C24" s="78"/>
      <c r="D24" s="78"/>
      <c r="E24" s="78"/>
      <c r="F24" s="23"/>
      <c r="H24" s="75"/>
    </row>
    <row r="25" spans="1:10" x14ac:dyDescent="0.25">
      <c r="A25" s="22"/>
      <c r="B25" s="22"/>
      <c r="C25" s="22"/>
      <c r="D25" s="22"/>
      <c r="E25" s="22"/>
      <c r="F25" s="23"/>
      <c r="H25" s="75"/>
    </row>
    <row r="26" spans="1:10" x14ac:dyDescent="0.25">
      <c r="A26" s="23"/>
      <c r="B26" s="22"/>
      <c r="C26" s="22"/>
      <c r="D26" s="22"/>
      <c r="E26" s="22"/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283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D74F-407B-4531-BDD8-E891A5866703}">
  <dimension ref="A1:J5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4.140625" customWidth="1"/>
    <col min="3" max="3" width="10.140625" customWidth="1"/>
    <col min="4" max="4" width="12.7109375" customWidth="1"/>
    <col min="5" max="5" width="15.5703125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619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264</v>
      </c>
    </row>
    <row r="6" spans="1:8" x14ac:dyDescent="0.25">
      <c r="A6" s="97"/>
      <c r="B6" s="97"/>
      <c r="C6" s="97"/>
      <c r="D6" s="97"/>
      <c r="E6" s="97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255</v>
      </c>
      <c r="B9" s="324"/>
      <c r="C9" s="324"/>
      <c r="D9" s="324"/>
      <c r="E9" s="325"/>
      <c r="F9" s="10" t="s">
        <v>258</v>
      </c>
    </row>
    <row r="10" spans="1:8" x14ac:dyDescent="0.25">
      <c r="A10" s="308" t="s">
        <v>256</v>
      </c>
      <c r="B10" s="309"/>
      <c r="C10" s="309"/>
      <c r="D10" s="309"/>
      <c r="E10" s="310"/>
      <c r="F10" s="10" t="s">
        <v>259</v>
      </c>
    </row>
    <row r="11" spans="1:8" x14ac:dyDescent="0.25">
      <c r="A11" s="311" t="s">
        <v>257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>
        <v>1</v>
      </c>
      <c r="B14" s="74" t="s">
        <v>116</v>
      </c>
      <c r="C14" s="22" t="s">
        <v>272</v>
      </c>
      <c r="D14" s="22" t="s">
        <v>273</v>
      </c>
      <c r="E14" s="22" t="s">
        <v>274</v>
      </c>
      <c r="F14" s="22"/>
      <c r="G14">
        <v>24.7</v>
      </c>
    </row>
    <row r="15" spans="1:8" x14ac:dyDescent="0.25">
      <c r="A15" s="73"/>
      <c r="B15" s="74"/>
      <c r="C15" s="98" t="s">
        <v>275</v>
      </c>
      <c r="D15" s="22"/>
      <c r="E15" s="18"/>
      <c r="F15" s="23"/>
      <c r="G15" s="24"/>
      <c r="H15" s="75"/>
    </row>
    <row r="16" spans="1:8" x14ac:dyDescent="0.25">
      <c r="A16" s="73">
        <v>5</v>
      </c>
      <c r="B16" s="74" t="s">
        <v>116</v>
      </c>
      <c r="C16" s="22" t="s">
        <v>272</v>
      </c>
      <c r="D16" s="22" t="s">
        <v>273</v>
      </c>
      <c r="E16" s="22" t="s">
        <v>274</v>
      </c>
      <c r="F16" s="22"/>
      <c r="G16">
        <v>24.7</v>
      </c>
    </row>
    <row r="17" spans="1:10" x14ac:dyDescent="0.25">
      <c r="A17" s="73">
        <v>1</v>
      </c>
      <c r="B17" s="74" t="s">
        <v>116</v>
      </c>
      <c r="C17" t="s">
        <v>272</v>
      </c>
      <c r="D17" s="22">
        <v>99126</v>
      </c>
      <c r="E17" s="18" t="s">
        <v>277</v>
      </c>
      <c r="F17" s="23"/>
      <c r="G17" s="24">
        <v>25.16</v>
      </c>
      <c r="H17" s="75"/>
    </row>
    <row r="18" spans="1:10" x14ac:dyDescent="0.25">
      <c r="A18" s="73"/>
      <c r="B18" s="74"/>
      <c r="C18" s="18" t="s">
        <v>276</v>
      </c>
      <c r="D18" s="22"/>
      <c r="E18" s="18"/>
      <c r="F18" s="23"/>
      <c r="G18" s="24"/>
      <c r="H18" s="75"/>
    </row>
    <row r="19" spans="1:10" x14ac:dyDescent="0.25">
      <c r="A19" s="73"/>
      <c r="B19" s="74"/>
      <c r="C19" s="18"/>
      <c r="D19" s="22"/>
      <c r="E19" s="18"/>
      <c r="F19" s="23"/>
      <c r="G19" s="24"/>
      <c r="H19" s="75"/>
    </row>
    <row r="20" spans="1:10" x14ac:dyDescent="0.25">
      <c r="A20" s="73"/>
      <c r="B20" s="74"/>
      <c r="C20" s="18"/>
      <c r="D20" s="22"/>
      <c r="E20" s="18"/>
      <c r="F20" s="23"/>
      <c r="G20" s="24"/>
      <c r="H20" s="75"/>
    </row>
    <row r="21" spans="1:10" x14ac:dyDescent="0.25">
      <c r="A21" s="73"/>
      <c r="B21" s="74"/>
      <c r="C21" s="18"/>
      <c r="D21" s="22"/>
      <c r="E21" s="18"/>
      <c r="F21" s="23"/>
      <c r="G21" s="24"/>
      <c r="J21" s="75"/>
    </row>
    <row r="22" spans="1:10" x14ac:dyDescent="0.25">
      <c r="A22" s="73"/>
      <c r="B22" s="74"/>
      <c r="C22" s="18"/>
      <c r="D22" s="22"/>
      <c r="E22" s="18"/>
      <c r="F22" s="23"/>
      <c r="G22" s="24"/>
      <c r="H22" s="75"/>
    </row>
    <row r="23" spans="1:10" x14ac:dyDescent="0.25">
      <c r="A23" s="26"/>
      <c r="B23" s="74"/>
      <c r="C23" s="22"/>
      <c r="D23" s="22"/>
      <c r="E23" s="22"/>
      <c r="F23" s="23"/>
      <c r="G23" s="24"/>
      <c r="H23" s="27"/>
    </row>
    <row r="24" spans="1:10" x14ac:dyDescent="0.25">
      <c r="A24" s="76"/>
      <c r="B24" s="77"/>
      <c r="C24" s="78"/>
      <c r="D24" s="78"/>
      <c r="E24" s="78"/>
      <c r="F24" s="23"/>
      <c r="H24" s="75"/>
    </row>
    <row r="25" spans="1:10" x14ac:dyDescent="0.25">
      <c r="A25" s="22"/>
      <c r="B25" s="22"/>
      <c r="C25" s="22"/>
      <c r="D25" s="22"/>
      <c r="E25" s="22"/>
      <c r="F25" s="23"/>
      <c r="H25" s="75"/>
    </row>
    <row r="26" spans="1:10" x14ac:dyDescent="0.25">
      <c r="A26" s="23"/>
      <c r="B26" s="22"/>
      <c r="C26" s="22"/>
      <c r="D26" s="22"/>
      <c r="E26" s="22"/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278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14A9-A4C0-436D-AE4E-7EDA8844D711}">
  <sheetPr>
    <pageSetUpPr fitToPage="1"/>
  </sheetPr>
  <dimension ref="A1:M52"/>
  <sheetViews>
    <sheetView topLeftCell="A28" workbookViewId="0">
      <selection activeCell="E31" sqref="E31:F38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8" customWidth="1"/>
    <col min="5" max="5" width="28.140625" customWidth="1"/>
    <col min="6" max="6" width="41" customWidth="1"/>
    <col min="7" max="7" width="9.42578125" style="27" bestFit="1" customWidth="1"/>
    <col min="8" max="8" width="11" bestFit="1" customWidth="1"/>
    <col min="13" max="13" width="14.85546875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1669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47"/>
      <c r="B6" s="247"/>
      <c r="C6" s="247"/>
      <c r="D6" s="247"/>
      <c r="E6" s="247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1681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1718</v>
      </c>
      <c r="B10" s="309"/>
      <c r="C10" s="309"/>
      <c r="D10" s="309"/>
      <c r="E10" s="310"/>
      <c r="F10" s="10"/>
    </row>
    <row r="11" spans="1:8" x14ac:dyDescent="0.25">
      <c r="A11" s="311" t="s">
        <v>1719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>
        <v>1</v>
      </c>
      <c r="B14" s="74" t="s">
        <v>116</v>
      </c>
      <c r="C14" s="22" t="s">
        <v>1671</v>
      </c>
      <c r="D14" s="22"/>
      <c r="E14" s="22" t="s">
        <v>1672</v>
      </c>
      <c r="F14" s="23">
        <v>1256</v>
      </c>
      <c r="G14" s="27">
        <v>582.08000000000004</v>
      </c>
      <c r="H14" s="47">
        <f>G14*A14</f>
        <v>582.08000000000004</v>
      </c>
    </row>
    <row r="15" spans="1:8" x14ac:dyDescent="0.25">
      <c r="A15" s="22">
        <v>1</v>
      </c>
      <c r="B15" s="74" t="s">
        <v>116</v>
      </c>
      <c r="C15" s="22" t="s">
        <v>1673</v>
      </c>
      <c r="D15" s="22"/>
      <c r="E15" s="22" t="s">
        <v>1674</v>
      </c>
      <c r="F15" s="22"/>
      <c r="G15" s="27">
        <v>172.25</v>
      </c>
      <c r="H15" s="47">
        <f t="shared" ref="H15:H27" si="0">G15*A15</f>
        <v>172.25</v>
      </c>
    </row>
    <row r="16" spans="1:8" x14ac:dyDescent="0.25">
      <c r="A16" s="22">
        <v>1</v>
      </c>
      <c r="B16" s="74" t="s">
        <v>116</v>
      </c>
      <c r="C16" s="22" t="s">
        <v>1675</v>
      </c>
      <c r="D16" s="22"/>
      <c r="E16" s="22" t="s">
        <v>1676</v>
      </c>
      <c r="F16" s="22"/>
      <c r="G16" s="27">
        <v>193.45</v>
      </c>
      <c r="H16" s="47">
        <f t="shared" si="0"/>
        <v>193.45</v>
      </c>
    </row>
    <row r="17" spans="1:13" x14ac:dyDescent="0.25">
      <c r="A17" s="22">
        <v>1</v>
      </c>
      <c r="B17" s="74" t="s">
        <v>116</v>
      </c>
      <c r="C17" s="22" t="s">
        <v>1677</v>
      </c>
      <c r="D17" s="22"/>
      <c r="E17" s="22" t="s">
        <v>1678</v>
      </c>
      <c r="F17" s="22"/>
      <c r="G17" s="27">
        <v>17.399999999999999</v>
      </c>
      <c r="H17" s="47">
        <f t="shared" si="0"/>
        <v>17.399999999999999</v>
      </c>
      <c r="M17" s="23">
        <f t="shared" ref="M17:M28" si="1">H17+H17*$G$30</f>
        <v>20.88</v>
      </c>
    </row>
    <row r="18" spans="1:13" x14ac:dyDescent="0.25">
      <c r="A18" s="22">
        <v>1</v>
      </c>
      <c r="B18" s="74" t="s">
        <v>116</v>
      </c>
      <c r="C18" s="22" t="s">
        <v>1679</v>
      </c>
      <c r="D18" s="22"/>
      <c r="E18" s="228" t="s">
        <v>1680</v>
      </c>
      <c r="F18" s="22"/>
      <c r="G18" s="27">
        <v>8.1</v>
      </c>
      <c r="H18" s="47">
        <f t="shared" si="0"/>
        <v>8.1</v>
      </c>
      <c r="M18" s="23">
        <f t="shared" si="1"/>
        <v>9.7199999999999989</v>
      </c>
    </row>
    <row r="19" spans="1:13" x14ac:dyDescent="0.25">
      <c r="A19" s="73">
        <v>22</v>
      </c>
      <c r="B19" s="74" t="s">
        <v>111</v>
      </c>
      <c r="C19" s="18"/>
      <c r="D19" s="22"/>
      <c r="E19" s="253" t="s">
        <v>578</v>
      </c>
      <c r="F19" s="22"/>
      <c r="G19">
        <v>1.68</v>
      </c>
      <c r="H19" s="47">
        <f t="shared" si="0"/>
        <v>36.96</v>
      </c>
      <c r="M19" s="23">
        <f t="shared" si="1"/>
        <v>44.352000000000004</v>
      </c>
    </row>
    <row r="20" spans="1:13" x14ac:dyDescent="0.25">
      <c r="A20" s="73">
        <v>22</v>
      </c>
      <c r="B20" s="74" t="s">
        <v>111</v>
      </c>
      <c r="C20" s="18"/>
      <c r="D20" s="22"/>
      <c r="E20" s="253" t="s">
        <v>579</v>
      </c>
      <c r="F20" s="22"/>
      <c r="G20">
        <v>2.79</v>
      </c>
      <c r="H20" s="47">
        <f t="shared" si="0"/>
        <v>61.38</v>
      </c>
      <c r="M20" s="23">
        <f t="shared" si="1"/>
        <v>73.656000000000006</v>
      </c>
    </row>
    <row r="21" spans="1:13" x14ac:dyDescent="0.25">
      <c r="A21" s="73">
        <v>6</v>
      </c>
      <c r="B21" s="74" t="s">
        <v>111</v>
      </c>
      <c r="C21" s="18"/>
      <c r="D21" s="22"/>
      <c r="E21" s="253" t="s">
        <v>1682</v>
      </c>
      <c r="F21" s="22"/>
      <c r="G21" s="27">
        <v>2</v>
      </c>
      <c r="H21" s="47">
        <f t="shared" si="0"/>
        <v>12</v>
      </c>
      <c r="J21" s="75"/>
      <c r="M21" s="23">
        <f t="shared" si="1"/>
        <v>14.4</v>
      </c>
    </row>
    <row r="22" spans="1:13" x14ac:dyDescent="0.25">
      <c r="A22" s="73">
        <v>6</v>
      </c>
      <c r="B22" s="74" t="s">
        <v>111</v>
      </c>
      <c r="C22" s="18"/>
      <c r="D22" s="22"/>
      <c r="E22" s="253" t="s">
        <v>1683</v>
      </c>
      <c r="F22" s="22"/>
      <c r="G22" s="27">
        <v>3.3</v>
      </c>
      <c r="H22" s="47">
        <f t="shared" si="0"/>
        <v>19.799999999999997</v>
      </c>
      <c r="M22" s="23">
        <f t="shared" si="1"/>
        <v>23.759999999999998</v>
      </c>
    </row>
    <row r="23" spans="1:13" x14ac:dyDescent="0.25">
      <c r="A23" s="26">
        <v>5</v>
      </c>
      <c r="B23" s="74" t="s">
        <v>116</v>
      </c>
      <c r="C23" s="22"/>
      <c r="D23" s="22"/>
      <c r="E23" s="228" t="s">
        <v>1684</v>
      </c>
      <c r="F23" s="22"/>
      <c r="G23" s="27">
        <v>3</v>
      </c>
      <c r="H23" s="47">
        <f t="shared" si="0"/>
        <v>15</v>
      </c>
      <c r="M23" s="23">
        <f t="shared" si="1"/>
        <v>18</v>
      </c>
    </row>
    <row r="24" spans="1:13" x14ac:dyDescent="0.25">
      <c r="A24" s="76">
        <v>15</v>
      </c>
      <c r="B24" s="77" t="s">
        <v>111</v>
      </c>
      <c r="C24" s="78"/>
      <c r="D24" s="78"/>
      <c r="E24" s="84" t="s">
        <v>580</v>
      </c>
      <c r="F24" s="22"/>
      <c r="G24" s="27">
        <v>0.6</v>
      </c>
      <c r="H24" s="47">
        <f t="shared" si="0"/>
        <v>9</v>
      </c>
      <c r="M24" s="23">
        <f t="shared" si="1"/>
        <v>10.8</v>
      </c>
    </row>
    <row r="25" spans="1:13" x14ac:dyDescent="0.25">
      <c r="A25" s="22">
        <v>8</v>
      </c>
      <c r="B25" s="22" t="s">
        <v>111</v>
      </c>
      <c r="C25" s="22"/>
      <c r="D25" s="22"/>
      <c r="E25" s="228" t="s">
        <v>1685</v>
      </c>
      <c r="F25" s="22"/>
      <c r="G25" s="27">
        <v>0.3</v>
      </c>
      <c r="H25" s="47">
        <f t="shared" si="0"/>
        <v>2.4</v>
      </c>
      <c r="M25" s="23">
        <f t="shared" si="1"/>
        <v>2.88</v>
      </c>
    </row>
    <row r="26" spans="1:13" x14ac:dyDescent="0.25">
      <c r="A26" s="22">
        <v>10</v>
      </c>
      <c r="B26" s="22" t="s">
        <v>111</v>
      </c>
      <c r="C26" s="22"/>
      <c r="D26" s="22"/>
      <c r="E26" s="228" t="s">
        <v>1686</v>
      </c>
      <c r="F26" s="22"/>
      <c r="G26" s="27">
        <v>0.9</v>
      </c>
      <c r="H26" s="47">
        <f t="shared" si="0"/>
        <v>9</v>
      </c>
      <c r="M26" s="23">
        <f t="shared" si="1"/>
        <v>10.8</v>
      </c>
    </row>
    <row r="27" spans="1:13" x14ac:dyDescent="0.25">
      <c r="A27" s="22">
        <v>24</v>
      </c>
      <c r="B27" s="22" t="s">
        <v>111</v>
      </c>
      <c r="C27" s="22"/>
      <c r="D27" s="22"/>
      <c r="E27" s="228" t="s">
        <v>1687</v>
      </c>
      <c r="F27" s="22"/>
      <c r="G27" s="27">
        <v>0.9</v>
      </c>
      <c r="H27" s="47">
        <f t="shared" si="0"/>
        <v>21.6</v>
      </c>
      <c r="M27" s="23">
        <f t="shared" si="1"/>
        <v>25.92</v>
      </c>
    </row>
    <row r="28" spans="1:13" x14ac:dyDescent="0.25">
      <c r="A28" s="22"/>
      <c r="B28" s="22"/>
      <c r="C28" s="22"/>
      <c r="D28" s="22"/>
      <c r="E28" s="228" t="s">
        <v>1688</v>
      </c>
      <c r="F28" s="22"/>
      <c r="H28" s="50">
        <v>20</v>
      </c>
      <c r="M28" s="23">
        <f t="shared" si="1"/>
        <v>24</v>
      </c>
    </row>
    <row r="29" spans="1:13" x14ac:dyDescent="0.25">
      <c r="A29" s="22"/>
      <c r="B29" s="22"/>
      <c r="C29" s="22"/>
      <c r="D29" s="22"/>
      <c r="E29" s="228"/>
      <c r="F29" s="22"/>
      <c r="H29" s="24">
        <f>SUM(H14:H28)</f>
        <v>1180.42</v>
      </c>
      <c r="M29" s="23"/>
    </row>
    <row r="30" spans="1:13" x14ac:dyDescent="0.25">
      <c r="A30" s="22"/>
      <c r="B30" s="22"/>
      <c r="C30" s="22"/>
      <c r="D30" s="22"/>
      <c r="E30" s="22"/>
      <c r="F30" s="22"/>
      <c r="G30" s="94">
        <v>0.2</v>
      </c>
      <c r="H30" s="24"/>
      <c r="J30" s="22" t="s">
        <v>1690</v>
      </c>
      <c r="M30" s="23">
        <v>30</v>
      </c>
    </row>
    <row r="31" spans="1:13" x14ac:dyDescent="0.25">
      <c r="A31" s="22"/>
      <c r="B31" s="22"/>
      <c r="C31" s="22"/>
      <c r="D31" s="22"/>
      <c r="E31" s="22" t="s">
        <v>1694</v>
      </c>
      <c r="F31" s="23">
        <v>1000</v>
      </c>
      <c r="H31" s="24"/>
      <c r="J31" s="22" t="s">
        <v>1689</v>
      </c>
      <c r="M31" s="23">
        <f>16*23</f>
        <v>368</v>
      </c>
    </row>
    <row r="32" spans="1:13" x14ac:dyDescent="0.25">
      <c r="A32" s="22"/>
      <c r="B32" s="22"/>
      <c r="C32" s="22"/>
      <c r="D32" s="22"/>
      <c r="E32" s="22"/>
      <c r="F32" s="22"/>
      <c r="H32" s="24"/>
      <c r="J32" s="22" t="s">
        <v>1691</v>
      </c>
      <c r="M32" s="23">
        <v>150</v>
      </c>
    </row>
    <row r="33" spans="1:13" x14ac:dyDescent="0.25">
      <c r="A33" s="22"/>
      <c r="B33" s="22"/>
      <c r="C33" s="22"/>
      <c r="D33" s="22"/>
      <c r="E33" s="22" t="s">
        <v>158</v>
      </c>
      <c r="F33" s="100">
        <f>SUM(F14:F31)</f>
        <v>2256</v>
      </c>
      <c r="H33" s="24"/>
      <c r="J33" s="22"/>
      <c r="M33" s="22"/>
    </row>
    <row r="34" spans="1:13" x14ac:dyDescent="0.25">
      <c r="A34" s="22"/>
      <c r="B34" s="22"/>
      <c r="C34" s="22"/>
      <c r="D34" s="22"/>
      <c r="E34" s="22"/>
      <c r="F34" s="22"/>
      <c r="H34" s="24"/>
      <c r="J34" s="22" t="s">
        <v>1692</v>
      </c>
      <c r="M34" s="23">
        <f>SUM(M17:M32)</f>
        <v>827.16800000000001</v>
      </c>
    </row>
    <row r="35" spans="1:13" x14ac:dyDescent="0.25">
      <c r="A35" s="22"/>
      <c r="B35" s="22"/>
      <c r="C35" s="22"/>
      <c r="D35" s="22"/>
      <c r="E35" s="22" t="s">
        <v>1696</v>
      </c>
      <c r="F35" s="23">
        <v>200</v>
      </c>
      <c r="H35" s="24"/>
      <c r="J35" s="22" t="s">
        <v>1693</v>
      </c>
      <c r="M35" s="23">
        <f>F14</f>
        <v>1256</v>
      </c>
    </row>
    <row r="36" spans="1:13" x14ac:dyDescent="0.25">
      <c r="A36" s="22"/>
      <c r="B36" s="22"/>
      <c r="C36" s="22"/>
      <c r="D36" s="22"/>
      <c r="E36" s="255" t="s">
        <v>1695</v>
      </c>
      <c r="F36" s="23">
        <f>256*22/100</f>
        <v>56.32</v>
      </c>
      <c r="M36" s="30"/>
    </row>
    <row r="37" spans="1:13" x14ac:dyDescent="0.25">
      <c r="A37" s="19"/>
      <c r="B37" s="19"/>
      <c r="C37" s="19"/>
      <c r="D37" s="19"/>
      <c r="E37" s="254"/>
      <c r="F37" s="22"/>
      <c r="H37" s="24"/>
      <c r="M37" s="197">
        <f>SUM(M34:M35)</f>
        <v>2083.1680000000001</v>
      </c>
    </row>
    <row r="38" spans="1:13" x14ac:dyDescent="0.25">
      <c r="A38" s="19"/>
      <c r="B38" s="19"/>
      <c r="C38" s="19"/>
      <c r="D38" s="19"/>
      <c r="E38" s="19"/>
      <c r="F38" s="256">
        <f>SUM(F33:F36)</f>
        <v>2512.3200000000002</v>
      </c>
    </row>
    <row r="39" spans="1:13" x14ac:dyDescent="0.25">
      <c r="A39" s="19"/>
      <c r="B39" s="19"/>
      <c r="C39" s="19"/>
      <c r="D39" s="19"/>
      <c r="E39" s="19"/>
      <c r="F39" s="19"/>
    </row>
    <row r="40" spans="1:13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13" x14ac:dyDescent="0.25">
      <c r="A41" s="32"/>
      <c r="B41" s="33"/>
      <c r="C41" s="33"/>
      <c r="D41" s="33"/>
      <c r="E41" s="33"/>
      <c r="F41" s="35"/>
    </row>
    <row r="42" spans="1:13" x14ac:dyDescent="0.25">
      <c r="A42" s="32" t="s">
        <v>17</v>
      </c>
      <c r="B42" s="33"/>
      <c r="C42" s="33"/>
      <c r="D42" s="33"/>
      <c r="E42" s="33"/>
      <c r="F42" s="36"/>
    </row>
    <row r="43" spans="1:13" x14ac:dyDescent="0.25">
      <c r="A43" s="37"/>
      <c r="B43" s="38"/>
      <c r="C43" s="38"/>
      <c r="D43" s="38"/>
      <c r="E43" s="38"/>
      <c r="F43" s="34" t="s">
        <v>18</v>
      </c>
    </row>
    <row r="44" spans="1:13" x14ac:dyDescent="0.25">
      <c r="A44" s="32" t="s">
        <v>1670</v>
      </c>
      <c r="B44" s="33"/>
      <c r="C44" s="33"/>
      <c r="D44" s="33"/>
      <c r="E44" s="33"/>
      <c r="F44" s="39"/>
    </row>
    <row r="45" spans="1:13" x14ac:dyDescent="0.25">
      <c r="A45" s="40"/>
      <c r="B45" s="41"/>
      <c r="C45" s="41"/>
      <c r="D45" s="41"/>
      <c r="E45" s="41"/>
      <c r="F45" s="36"/>
    </row>
    <row r="48" spans="1:13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D67D2-BBEA-4236-92B6-D0EBBFE87362}">
  <dimension ref="A1:J52"/>
  <sheetViews>
    <sheetView topLeftCell="A13" workbookViewId="0">
      <selection activeCell="G34" sqref="G34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8.140625" customWidth="1"/>
    <col min="5" max="5" width="26" customWidth="1"/>
    <col min="6" max="6" width="38.5703125" customWidth="1"/>
    <col min="7" max="7" width="9.140625" style="27"/>
    <col min="8" max="8" width="9.42578125" style="27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302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99"/>
      <c r="B6" s="99"/>
      <c r="C6" s="99"/>
      <c r="D6" s="99"/>
      <c r="E6" s="99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303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304</v>
      </c>
      <c r="B10" s="309"/>
      <c r="C10" s="309"/>
      <c r="D10" s="309"/>
      <c r="E10" s="310"/>
      <c r="F10" s="10"/>
    </row>
    <row r="11" spans="1:8" x14ac:dyDescent="0.25">
      <c r="A11" s="311" t="s">
        <v>9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>
        <v>1</v>
      </c>
      <c r="B14" s="74" t="s">
        <v>116</v>
      </c>
      <c r="C14" s="22" t="s">
        <v>84</v>
      </c>
      <c r="D14" s="22">
        <v>16201</v>
      </c>
      <c r="E14" s="22" t="s">
        <v>305</v>
      </c>
      <c r="F14" s="22"/>
      <c r="G14" s="27">
        <v>3.9102000000000001</v>
      </c>
      <c r="H14" s="27">
        <f>G14*A14</f>
        <v>3.9102000000000001</v>
      </c>
    </row>
    <row r="15" spans="1:8" x14ac:dyDescent="0.25">
      <c r="A15" s="22">
        <v>2</v>
      </c>
      <c r="B15" s="74" t="s">
        <v>116</v>
      </c>
      <c r="C15" s="22" t="s">
        <v>84</v>
      </c>
      <c r="D15" s="22">
        <v>1634</v>
      </c>
      <c r="E15" s="22" t="s">
        <v>306</v>
      </c>
      <c r="F15" s="22"/>
      <c r="G15" s="27">
        <v>3.157</v>
      </c>
      <c r="H15" s="27">
        <f t="shared" ref="H15:H25" si="0">G15*A15</f>
        <v>6.3140000000000001</v>
      </c>
    </row>
    <row r="16" spans="1:8" x14ac:dyDescent="0.25">
      <c r="A16" s="22">
        <v>2</v>
      </c>
      <c r="B16" s="74" t="s">
        <v>116</v>
      </c>
      <c r="C16" s="22" t="s">
        <v>84</v>
      </c>
      <c r="D16" s="22">
        <v>1635</v>
      </c>
      <c r="E16" s="22" t="s">
        <v>307</v>
      </c>
      <c r="F16" s="22"/>
      <c r="G16" s="27">
        <v>3.1080000000000001</v>
      </c>
      <c r="H16" s="27">
        <f t="shared" si="0"/>
        <v>6.2160000000000002</v>
      </c>
    </row>
    <row r="17" spans="1:10" x14ac:dyDescent="0.25">
      <c r="A17" s="73">
        <v>6</v>
      </c>
      <c r="B17" s="74" t="s">
        <v>111</v>
      </c>
      <c r="C17" s="18"/>
      <c r="D17" s="22"/>
      <c r="E17" s="18" t="s">
        <v>308</v>
      </c>
      <c r="F17" s="23"/>
      <c r="G17" s="27">
        <v>0.6</v>
      </c>
      <c r="H17" s="27">
        <f t="shared" si="0"/>
        <v>3.5999999999999996</v>
      </c>
    </row>
    <row r="18" spans="1:10" x14ac:dyDescent="0.25">
      <c r="A18" s="73">
        <v>1</v>
      </c>
      <c r="B18" s="74" t="s">
        <v>116</v>
      </c>
      <c r="C18" s="18" t="s">
        <v>84</v>
      </c>
      <c r="D18" s="22"/>
      <c r="E18" s="18" t="s">
        <v>309</v>
      </c>
      <c r="F18" s="23"/>
      <c r="G18" s="27">
        <v>5</v>
      </c>
      <c r="H18" s="27">
        <f t="shared" si="0"/>
        <v>5</v>
      </c>
    </row>
    <row r="19" spans="1:10" x14ac:dyDescent="0.25">
      <c r="A19" s="73">
        <v>2</v>
      </c>
      <c r="B19" s="74" t="s">
        <v>116</v>
      </c>
      <c r="C19" s="18" t="s">
        <v>84</v>
      </c>
      <c r="D19" s="22"/>
      <c r="E19" s="18" t="s">
        <v>310</v>
      </c>
      <c r="F19" s="23"/>
      <c r="G19" s="27">
        <v>4.5</v>
      </c>
      <c r="H19" s="27">
        <f t="shared" si="0"/>
        <v>9</v>
      </c>
    </row>
    <row r="20" spans="1:10" x14ac:dyDescent="0.25">
      <c r="A20" s="73">
        <v>1</v>
      </c>
      <c r="B20" s="74" t="s">
        <v>116</v>
      </c>
      <c r="C20" s="18" t="s">
        <v>84</v>
      </c>
      <c r="D20" s="22"/>
      <c r="E20" s="18" t="s">
        <v>100</v>
      </c>
      <c r="F20" s="23"/>
      <c r="G20" s="27">
        <v>1.2</v>
      </c>
      <c r="H20" s="27">
        <f t="shared" si="0"/>
        <v>1.2</v>
      </c>
    </row>
    <row r="21" spans="1:10" x14ac:dyDescent="0.25">
      <c r="A21" s="73">
        <v>6</v>
      </c>
      <c r="B21" s="74" t="s">
        <v>111</v>
      </c>
      <c r="C21" s="18"/>
      <c r="D21" s="22"/>
      <c r="E21" s="18" t="s">
        <v>311</v>
      </c>
      <c r="F21" s="23"/>
      <c r="G21" s="27">
        <v>0.18</v>
      </c>
      <c r="H21" s="27">
        <f t="shared" si="0"/>
        <v>1.08</v>
      </c>
      <c r="J21" s="75"/>
    </row>
    <row r="22" spans="1:10" x14ac:dyDescent="0.25">
      <c r="A22" s="73">
        <v>10</v>
      </c>
      <c r="B22" s="74" t="s">
        <v>111</v>
      </c>
      <c r="C22" s="18"/>
      <c r="D22" s="22"/>
      <c r="E22" s="18" t="s">
        <v>312</v>
      </c>
      <c r="F22" s="23"/>
      <c r="G22" s="27">
        <v>0.1</v>
      </c>
      <c r="H22" s="27">
        <f t="shared" si="0"/>
        <v>1</v>
      </c>
    </row>
    <row r="23" spans="1:10" x14ac:dyDescent="0.25">
      <c r="A23" s="26">
        <v>1</v>
      </c>
      <c r="B23" s="74" t="s">
        <v>116</v>
      </c>
      <c r="C23" s="22"/>
      <c r="D23" s="22"/>
      <c r="E23" s="22" t="s">
        <v>313</v>
      </c>
      <c r="F23" s="23"/>
      <c r="G23" s="27">
        <v>6</v>
      </c>
      <c r="H23" s="27">
        <f t="shared" si="0"/>
        <v>6</v>
      </c>
    </row>
    <row r="24" spans="1:10" x14ac:dyDescent="0.25">
      <c r="A24" s="76">
        <v>2</v>
      </c>
      <c r="B24" s="77" t="s">
        <v>111</v>
      </c>
      <c r="C24" s="78"/>
      <c r="D24" s="78"/>
      <c r="E24" s="78" t="s">
        <v>167</v>
      </c>
      <c r="F24" s="23"/>
      <c r="G24" s="27">
        <v>0.5</v>
      </c>
      <c r="H24" s="27">
        <f t="shared" si="0"/>
        <v>1</v>
      </c>
    </row>
    <row r="25" spans="1:10" x14ac:dyDescent="0.25">
      <c r="A25" s="22">
        <v>1</v>
      </c>
      <c r="B25" s="22" t="s">
        <v>116</v>
      </c>
      <c r="C25" s="22"/>
      <c r="D25" s="22"/>
      <c r="E25" s="22" t="s">
        <v>314</v>
      </c>
      <c r="F25" s="23"/>
      <c r="G25" s="27">
        <v>3.5</v>
      </c>
      <c r="H25" s="27">
        <f t="shared" si="0"/>
        <v>3.5</v>
      </c>
    </row>
    <row r="26" spans="1:10" x14ac:dyDescent="0.25">
      <c r="A26" s="23"/>
      <c r="B26" s="22"/>
      <c r="C26" s="22"/>
      <c r="D26" s="22"/>
      <c r="E26" s="22" t="s">
        <v>316</v>
      </c>
      <c r="F26" s="23"/>
      <c r="H26" s="27">
        <v>10</v>
      </c>
    </row>
    <row r="27" spans="1:10" x14ac:dyDescent="0.25">
      <c r="A27" s="22"/>
      <c r="B27" s="22"/>
      <c r="C27" s="22"/>
      <c r="D27" s="22"/>
      <c r="E27" s="22"/>
      <c r="F27" s="23"/>
      <c r="H27" s="27">
        <f>SUM(H14:H26)</f>
        <v>57.8202</v>
      </c>
    </row>
    <row r="28" spans="1:10" x14ac:dyDescent="0.25">
      <c r="A28" s="22"/>
      <c r="B28" s="22"/>
      <c r="C28" s="22"/>
      <c r="D28" s="22"/>
      <c r="E28" s="23" t="s">
        <v>157</v>
      </c>
      <c r="F28" s="23">
        <v>72</v>
      </c>
      <c r="H28" s="100">
        <f>H27+H27*25%</f>
        <v>72.27525</v>
      </c>
    </row>
    <row r="29" spans="1:10" x14ac:dyDescent="0.25">
      <c r="A29" s="22"/>
      <c r="B29" s="22"/>
      <c r="C29" s="22"/>
      <c r="D29" s="22"/>
      <c r="E29" s="22" t="s">
        <v>315</v>
      </c>
      <c r="F29" s="23">
        <f>6*23</f>
        <v>138</v>
      </c>
    </row>
    <row r="30" spans="1:10" x14ac:dyDescent="0.25">
      <c r="A30" s="22"/>
      <c r="B30" s="22"/>
      <c r="C30" s="22"/>
      <c r="D30" s="22"/>
      <c r="E30" s="22"/>
      <c r="F30" s="23"/>
    </row>
    <row r="31" spans="1:10" x14ac:dyDescent="0.25">
      <c r="A31" s="22"/>
      <c r="B31" s="22"/>
      <c r="C31" s="22"/>
      <c r="D31" s="22"/>
      <c r="E31" s="22" t="s">
        <v>158</v>
      </c>
      <c r="F31" s="100">
        <f>SUM(F28:F30)</f>
        <v>210</v>
      </c>
    </row>
    <row r="32" spans="1:10" x14ac:dyDescent="0.25">
      <c r="A32" s="22"/>
      <c r="B32" s="22"/>
      <c r="C32" s="22"/>
      <c r="D32" s="22"/>
      <c r="E32" s="22" t="s">
        <v>613</v>
      </c>
      <c r="F32" s="100">
        <f>F31*10/100</f>
        <v>21</v>
      </c>
    </row>
    <row r="33" spans="1:7" x14ac:dyDescent="0.25">
      <c r="A33" s="22"/>
      <c r="B33" s="22"/>
      <c r="C33" s="22"/>
      <c r="D33" s="22"/>
      <c r="E33" s="22" t="s">
        <v>158</v>
      </c>
      <c r="F33" s="100">
        <f>SUM(F31:F32)</f>
        <v>231</v>
      </c>
      <c r="G33" s="27" t="s">
        <v>614</v>
      </c>
    </row>
    <row r="34" spans="1:7" x14ac:dyDescent="0.25">
      <c r="A34" s="22"/>
      <c r="B34" s="22"/>
      <c r="C34" s="22"/>
      <c r="D34" s="22"/>
      <c r="E34" s="22"/>
      <c r="F34" s="23"/>
    </row>
    <row r="35" spans="1:7" x14ac:dyDescent="0.25">
      <c r="A35" s="22"/>
      <c r="B35" s="22"/>
      <c r="C35" s="22"/>
      <c r="D35" s="22"/>
      <c r="E35" s="22"/>
      <c r="F35" s="23"/>
    </row>
    <row r="36" spans="1:7" x14ac:dyDescent="0.25">
      <c r="A36" s="22"/>
      <c r="B36" s="22"/>
      <c r="C36" s="22"/>
      <c r="D36" s="22"/>
      <c r="E36" s="79"/>
      <c r="F36" s="30"/>
    </row>
    <row r="37" spans="1:7" x14ac:dyDescent="0.25">
      <c r="A37" s="19"/>
      <c r="B37" s="19"/>
      <c r="C37" s="19"/>
      <c r="D37" s="19"/>
      <c r="E37" s="80"/>
      <c r="F37" s="20"/>
    </row>
    <row r="38" spans="1:7" x14ac:dyDescent="0.25">
      <c r="A38" s="19"/>
      <c r="B38" s="19"/>
      <c r="C38" s="19"/>
      <c r="D38" s="19"/>
      <c r="E38" s="19"/>
      <c r="F38" s="31"/>
    </row>
    <row r="39" spans="1:7" x14ac:dyDescent="0.25">
      <c r="A39" s="19"/>
      <c r="B39" s="19"/>
      <c r="C39" s="19"/>
      <c r="D39" s="19"/>
      <c r="E39" s="19"/>
      <c r="F39" s="19"/>
    </row>
    <row r="40" spans="1:7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7" x14ac:dyDescent="0.25">
      <c r="A41" s="32"/>
      <c r="B41" s="33"/>
      <c r="C41" s="33"/>
      <c r="D41" s="33"/>
      <c r="E41" s="33"/>
      <c r="F41" s="35"/>
    </row>
    <row r="42" spans="1:7" x14ac:dyDescent="0.25">
      <c r="A42" s="32" t="s">
        <v>17</v>
      </c>
      <c r="B42" s="33"/>
      <c r="C42" s="33"/>
      <c r="D42" s="33"/>
      <c r="E42" s="33"/>
      <c r="F42" s="36"/>
    </row>
    <row r="43" spans="1:7" x14ac:dyDescent="0.25">
      <c r="A43" s="37"/>
      <c r="B43" s="38"/>
      <c r="C43" s="38"/>
      <c r="D43" s="38"/>
      <c r="E43" s="38"/>
      <c r="F43" s="34" t="s">
        <v>18</v>
      </c>
    </row>
    <row r="44" spans="1:7" x14ac:dyDescent="0.25">
      <c r="A44" s="32" t="s">
        <v>317</v>
      </c>
      <c r="B44" s="33"/>
      <c r="C44" s="33"/>
      <c r="D44" s="33"/>
      <c r="E44" s="33"/>
      <c r="F44" s="39"/>
    </row>
    <row r="45" spans="1:7" x14ac:dyDescent="0.25">
      <c r="A45" s="40"/>
      <c r="B45" s="41"/>
      <c r="C45" s="41"/>
      <c r="D45" s="41"/>
      <c r="E45" s="41"/>
      <c r="F45" s="36"/>
    </row>
    <row r="48" spans="1:7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E33A-E64C-45E0-B506-7F2D475D42C5}">
  <sheetPr>
    <pageSetUpPr fitToPage="1"/>
  </sheetPr>
  <dimension ref="A1:H83"/>
  <sheetViews>
    <sheetView topLeftCell="A63" workbookViewId="0">
      <selection activeCell="E79" sqref="E79"/>
    </sheetView>
  </sheetViews>
  <sheetFormatPr defaultRowHeight="15" x14ac:dyDescent="0.25"/>
  <cols>
    <col min="1" max="1" width="5.5703125" customWidth="1"/>
    <col min="2" max="2" width="4.7109375" customWidth="1"/>
    <col min="3" max="3" width="6.7109375" customWidth="1"/>
    <col min="4" max="4" width="5.7109375" customWidth="1"/>
    <col min="5" max="5" width="34.42578125" customWidth="1"/>
    <col min="6" max="6" width="41" customWidth="1"/>
    <col min="7" max="7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1930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76"/>
      <c r="B6" s="276"/>
      <c r="C6" s="276"/>
      <c r="D6" s="276"/>
      <c r="E6" s="276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1937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1938</v>
      </c>
      <c r="B10" s="309"/>
      <c r="C10" s="309"/>
      <c r="D10" s="309"/>
      <c r="E10" s="310"/>
      <c r="F10" s="10"/>
    </row>
    <row r="11" spans="1:8" x14ac:dyDescent="0.25">
      <c r="A11" s="311" t="s">
        <v>418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>
        <v>1</v>
      </c>
      <c r="B14" s="74" t="s">
        <v>116</v>
      </c>
      <c r="C14" s="22" t="s">
        <v>905</v>
      </c>
      <c r="D14" s="22" t="s">
        <v>1932</v>
      </c>
      <c r="E14" s="22" t="s">
        <v>1077</v>
      </c>
      <c r="F14" s="22"/>
      <c r="G14" s="27">
        <v>415</v>
      </c>
      <c r="H14" s="278" t="s">
        <v>1951</v>
      </c>
    </row>
    <row r="15" spans="1:8" x14ac:dyDescent="0.25">
      <c r="A15" s="22">
        <v>1</v>
      </c>
      <c r="B15" s="74" t="s">
        <v>116</v>
      </c>
      <c r="C15" s="22" t="s">
        <v>905</v>
      </c>
      <c r="D15" s="22">
        <v>4792</v>
      </c>
      <c r="E15" s="22" t="s">
        <v>1078</v>
      </c>
      <c r="F15" s="23">
        <v>576</v>
      </c>
      <c r="G15" s="27">
        <v>34.22</v>
      </c>
    </row>
    <row r="16" spans="1:8" x14ac:dyDescent="0.25">
      <c r="A16" s="22">
        <v>1</v>
      </c>
      <c r="B16" s="74" t="s">
        <v>116</v>
      </c>
      <c r="C16" s="22" t="s">
        <v>325</v>
      </c>
      <c r="D16" s="22" t="s">
        <v>1933</v>
      </c>
      <c r="E16" s="22" t="s">
        <v>1934</v>
      </c>
      <c r="F16" s="23">
        <v>65</v>
      </c>
      <c r="G16" s="27">
        <v>32.299999999999997</v>
      </c>
    </row>
    <row r="17" spans="1:7" x14ac:dyDescent="0.25">
      <c r="A17" s="73">
        <v>1</v>
      </c>
      <c r="B17" s="74" t="s">
        <v>116</v>
      </c>
      <c r="C17" s="18" t="s">
        <v>1935</v>
      </c>
      <c r="D17" s="22"/>
      <c r="E17" s="18" t="s">
        <v>1936</v>
      </c>
      <c r="F17" s="23">
        <v>290</v>
      </c>
      <c r="G17" s="277">
        <v>220</v>
      </c>
    </row>
    <row r="18" spans="1:7" x14ac:dyDescent="0.25">
      <c r="A18" s="73"/>
      <c r="B18" s="74"/>
      <c r="C18" s="18"/>
      <c r="D18" s="22"/>
      <c r="E18" s="18" t="s">
        <v>1952</v>
      </c>
      <c r="F18" s="23">
        <v>20</v>
      </c>
    </row>
    <row r="19" spans="1:7" x14ac:dyDescent="0.25">
      <c r="A19" s="73"/>
      <c r="B19" s="74"/>
      <c r="C19" s="18"/>
      <c r="D19" s="22"/>
      <c r="E19" s="18"/>
      <c r="F19" s="22"/>
    </row>
    <row r="20" spans="1:7" x14ac:dyDescent="0.25">
      <c r="A20" s="73"/>
      <c r="B20" s="74"/>
      <c r="C20" s="18"/>
      <c r="D20" s="22"/>
      <c r="E20" s="18"/>
      <c r="F20" s="23">
        <f>SUM(F15:F18)</f>
        <v>951</v>
      </c>
      <c r="G20" s="47">
        <f>SUM(G14:G19)</f>
        <v>701.52</v>
      </c>
    </row>
    <row r="21" spans="1:7" x14ac:dyDescent="0.25">
      <c r="A21" s="73"/>
      <c r="B21" s="74"/>
      <c r="C21" s="18"/>
      <c r="D21" s="22"/>
      <c r="E21" s="18"/>
      <c r="F21" s="23"/>
    </row>
    <row r="22" spans="1:7" x14ac:dyDescent="0.25">
      <c r="A22" s="73"/>
      <c r="B22" s="74"/>
      <c r="C22" s="18"/>
      <c r="D22" s="22"/>
      <c r="E22" s="18"/>
      <c r="F22" s="23"/>
    </row>
    <row r="23" spans="1:7" x14ac:dyDescent="0.25">
      <c r="A23" s="26"/>
      <c r="B23" s="74"/>
      <c r="C23" s="22"/>
      <c r="D23" s="22"/>
      <c r="E23" s="22"/>
      <c r="F23" s="23"/>
    </row>
    <row r="24" spans="1:7" x14ac:dyDescent="0.25">
      <c r="A24" s="76"/>
      <c r="B24" s="77"/>
      <c r="C24" s="78"/>
      <c r="D24" s="78"/>
      <c r="E24" s="78"/>
      <c r="F24" s="23"/>
    </row>
    <row r="25" spans="1:7" x14ac:dyDescent="0.25">
      <c r="A25" s="22"/>
      <c r="B25" s="22"/>
      <c r="C25" s="22"/>
      <c r="D25" s="22"/>
      <c r="E25" s="22"/>
      <c r="F25" s="23"/>
    </row>
    <row r="26" spans="1:7" x14ac:dyDescent="0.25">
      <c r="A26" s="23"/>
      <c r="B26" s="22"/>
      <c r="C26" s="22"/>
      <c r="D26" s="22"/>
      <c r="E26" s="22"/>
      <c r="F26" s="23"/>
    </row>
    <row r="27" spans="1:7" x14ac:dyDescent="0.25">
      <c r="A27" s="22"/>
      <c r="B27" s="22"/>
      <c r="C27" s="22"/>
      <c r="D27" s="22"/>
      <c r="E27" s="22"/>
      <c r="F27" s="23"/>
    </row>
    <row r="28" spans="1:7" x14ac:dyDescent="0.25">
      <c r="A28" s="22"/>
      <c r="B28" s="22"/>
      <c r="C28" s="22"/>
      <c r="D28" s="22"/>
      <c r="E28" s="22"/>
      <c r="F28" s="23"/>
    </row>
    <row r="29" spans="1:7" x14ac:dyDescent="0.25">
      <c r="A29" s="22"/>
      <c r="B29" s="22"/>
      <c r="C29" s="22"/>
      <c r="D29" s="22"/>
      <c r="E29" s="22"/>
      <c r="F29" s="23"/>
    </row>
    <row r="30" spans="1:7" x14ac:dyDescent="0.25">
      <c r="A30" s="22"/>
      <c r="B30" s="22"/>
      <c r="C30" s="22"/>
      <c r="D30" s="22"/>
      <c r="E30" s="22"/>
      <c r="F30" s="23"/>
    </row>
    <row r="31" spans="1:7" x14ac:dyDescent="0.25">
      <c r="A31" s="22"/>
      <c r="B31" s="22"/>
      <c r="C31" s="22"/>
      <c r="D31" s="22"/>
      <c r="E31" s="22"/>
      <c r="F31" s="22"/>
    </row>
    <row r="32" spans="1:7" x14ac:dyDescent="0.25">
      <c r="A32" s="22"/>
      <c r="B32" s="22"/>
      <c r="C32" s="22"/>
      <c r="D32" s="22"/>
      <c r="E32" s="22"/>
      <c r="F32" s="22"/>
    </row>
    <row r="33" spans="1:6" x14ac:dyDescent="0.25">
      <c r="A33" s="22"/>
      <c r="B33" s="22"/>
      <c r="C33" s="22"/>
      <c r="D33" s="22"/>
      <c r="E33" s="22"/>
      <c r="F33" s="22"/>
    </row>
    <row r="34" spans="1:6" x14ac:dyDescent="0.25">
      <c r="A34" s="22"/>
      <c r="B34" s="22"/>
      <c r="C34" s="22"/>
      <c r="D34" s="22"/>
      <c r="E34" s="22"/>
      <c r="F34" s="23"/>
    </row>
    <row r="35" spans="1:6" x14ac:dyDescent="0.25">
      <c r="A35" s="22"/>
      <c r="B35" s="22"/>
      <c r="C35" s="22"/>
      <c r="D35" s="22"/>
      <c r="E35" s="22"/>
      <c r="F35" s="23"/>
    </row>
    <row r="36" spans="1:6" x14ac:dyDescent="0.25">
      <c r="A36" s="22"/>
      <c r="B36" s="22"/>
      <c r="C36" s="22"/>
      <c r="D36" s="22"/>
      <c r="E36" s="79"/>
      <c r="F36" s="30"/>
    </row>
    <row r="37" spans="1:6" x14ac:dyDescent="0.25">
      <c r="A37" s="19"/>
      <c r="B37" s="19"/>
      <c r="C37" s="19"/>
      <c r="D37" s="19"/>
      <c r="E37" s="80"/>
      <c r="F37" s="20"/>
    </row>
    <row r="38" spans="1:6" x14ac:dyDescent="0.25">
      <c r="A38" s="19"/>
      <c r="B38" s="19"/>
      <c r="C38" s="19"/>
      <c r="D38" s="19"/>
      <c r="E38" s="19"/>
      <c r="F38" s="31"/>
    </row>
    <row r="39" spans="1:6" x14ac:dyDescent="0.25">
      <c r="A39" s="19"/>
      <c r="B39" s="19"/>
      <c r="C39" s="19"/>
      <c r="D39" s="19"/>
      <c r="E39" s="19"/>
      <c r="F39" s="19"/>
    </row>
    <row r="40" spans="1:6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6" x14ac:dyDescent="0.25">
      <c r="A41" s="32"/>
      <c r="B41" s="33"/>
      <c r="C41" s="33"/>
      <c r="D41" s="33"/>
      <c r="E41" s="33"/>
      <c r="F41" s="35"/>
    </row>
    <row r="42" spans="1:6" x14ac:dyDescent="0.25">
      <c r="A42" s="32" t="s">
        <v>17</v>
      </c>
      <c r="B42" s="33"/>
      <c r="C42" s="33"/>
      <c r="D42" s="33"/>
      <c r="E42" s="33"/>
      <c r="F42" s="36"/>
    </row>
    <row r="43" spans="1:6" x14ac:dyDescent="0.25">
      <c r="A43" s="37"/>
      <c r="B43" s="38"/>
      <c r="C43" s="38"/>
      <c r="D43" s="38"/>
      <c r="E43" s="38"/>
      <c r="F43" s="34" t="s">
        <v>18</v>
      </c>
    </row>
    <row r="44" spans="1:6" x14ac:dyDescent="0.25">
      <c r="A44" s="32" t="s">
        <v>1931</v>
      </c>
      <c r="B44" s="33"/>
      <c r="C44" s="33"/>
      <c r="D44" s="33"/>
      <c r="E44" s="33"/>
      <c r="F44" s="39"/>
    </row>
    <row r="45" spans="1:6" x14ac:dyDescent="0.25">
      <c r="A45" s="40"/>
      <c r="B45" s="41"/>
      <c r="C45" s="41"/>
      <c r="D45" s="41"/>
      <c r="E45" s="41"/>
      <c r="F45" s="36"/>
    </row>
    <row r="47" spans="1:6" x14ac:dyDescent="0.25">
      <c r="B47" t="s">
        <v>1939</v>
      </c>
    </row>
    <row r="48" spans="1:6" x14ac:dyDescent="0.25">
      <c r="F48" s="27"/>
    </row>
    <row r="49" spans="2:6" x14ac:dyDescent="0.25">
      <c r="B49" t="s">
        <v>1940</v>
      </c>
      <c r="D49">
        <v>1</v>
      </c>
      <c r="E49" t="s">
        <v>1941</v>
      </c>
      <c r="F49" s="24"/>
    </row>
    <row r="50" spans="2:6" x14ac:dyDescent="0.25">
      <c r="B50" t="s">
        <v>1942</v>
      </c>
      <c r="D50">
        <v>1</v>
      </c>
      <c r="E50" t="s">
        <v>1943</v>
      </c>
      <c r="F50" s="24"/>
    </row>
    <row r="51" spans="2:6" x14ac:dyDescent="0.25">
      <c r="B51" t="s">
        <v>1944</v>
      </c>
      <c r="D51">
        <v>5</v>
      </c>
      <c r="E51" t="s">
        <v>1945</v>
      </c>
    </row>
    <row r="52" spans="2:6" x14ac:dyDescent="0.25">
      <c r="B52" t="s">
        <v>1946</v>
      </c>
      <c r="D52">
        <v>3</v>
      </c>
      <c r="E52" t="s">
        <v>1947</v>
      </c>
      <c r="F52" s="24"/>
    </row>
    <row r="53" spans="2:6" x14ac:dyDescent="0.25">
      <c r="B53" t="s">
        <v>1948</v>
      </c>
      <c r="D53">
        <v>3</v>
      </c>
      <c r="E53" t="s">
        <v>1949</v>
      </c>
    </row>
    <row r="54" spans="2:6" x14ac:dyDescent="0.25">
      <c r="B54" t="s">
        <v>890</v>
      </c>
      <c r="D54">
        <v>1</v>
      </c>
      <c r="E54" t="s">
        <v>1950</v>
      </c>
    </row>
    <row r="55" spans="2:6" x14ac:dyDescent="0.25">
      <c r="D55" s="48"/>
    </row>
    <row r="56" spans="2:6" x14ac:dyDescent="0.25">
      <c r="D56">
        <f>SUM(D49:D55)</f>
        <v>14</v>
      </c>
      <c r="E56" t="s">
        <v>1254</v>
      </c>
      <c r="F56" s="27">
        <f>D56*23</f>
        <v>322</v>
      </c>
    </row>
    <row r="58" spans="2:6" x14ac:dyDescent="0.25">
      <c r="E58" t="s">
        <v>157</v>
      </c>
      <c r="F58" s="47">
        <f>F20</f>
        <v>951</v>
      </c>
    </row>
    <row r="60" spans="2:6" x14ac:dyDescent="0.25">
      <c r="E60" s="56" t="s">
        <v>158</v>
      </c>
      <c r="F60" s="55">
        <f>SUM(F56:F58)</f>
        <v>1273</v>
      </c>
    </row>
    <row r="61" spans="2:6" ht="70.5" customHeight="1" x14ac:dyDescent="0.25"/>
    <row r="62" spans="2:6" x14ac:dyDescent="0.25">
      <c r="B62" t="s">
        <v>1961</v>
      </c>
      <c r="E62" t="s">
        <v>1953</v>
      </c>
      <c r="F62" s="27">
        <v>750</v>
      </c>
    </row>
    <row r="63" spans="2:6" x14ac:dyDescent="0.25">
      <c r="E63" t="s">
        <v>1186</v>
      </c>
      <c r="F63" s="47">
        <f>F60-F62</f>
        <v>523</v>
      </c>
    </row>
    <row r="65" spans="2:7" x14ac:dyDescent="0.25">
      <c r="E65" t="s">
        <v>1959</v>
      </c>
      <c r="F65">
        <f>1046*10/100</f>
        <v>104.6</v>
      </c>
      <c r="G65" t="s">
        <v>1954</v>
      </c>
    </row>
    <row r="66" spans="2:7" x14ac:dyDescent="0.25">
      <c r="E66" t="s">
        <v>1960</v>
      </c>
      <c r="F66">
        <f>227*22/100</f>
        <v>49.94</v>
      </c>
      <c r="G66" t="s">
        <v>1955</v>
      </c>
    </row>
    <row r="68" spans="2:7" x14ac:dyDescent="0.25">
      <c r="F68" s="54">
        <f>SUM(F62:F67)</f>
        <v>1427.54</v>
      </c>
    </row>
    <row r="69" spans="2:7" x14ac:dyDescent="0.25">
      <c r="E69" t="s">
        <v>1956</v>
      </c>
      <c r="F69" s="51">
        <v>545</v>
      </c>
    </row>
    <row r="70" spans="2:7" s="48" customFormat="1" x14ac:dyDescent="0.25">
      <c r="F70" s="279">
        <f>SUM(F68:F69)</f>
        <v>1972.54</v>
      </c>
    </row>
    <row r="71" spans="2:7" ht="62.25" customHeight="1" x14ac:dyDescent="0.25"/>
    <row r="72" spans="2:7" x14ac:dyDescent="0.25">
      <c r="B72" t="s">
        <v>1962</v>
      </c>
      <c r="E72" t="s">
        <v>1956</v>
      </c>
      <c r="F72" s="27">
        <v>545</v>
      </c>
    </row>
    <row r="73" spans="2:7" x14ac:dyDescent="0.25">
      <c r="E73" t="s">
        <v>1957</v>
      </c>
      <c r="F73" s="51">
        <f>F60</f>
        <v>1273</v>
      </c>
    </row>
    <row r="74" spans="2:7" x14ac:dyDescent="0.25">
      <c r="F74" s="27">
        <f>SUM(F72:F73)</f>
        <v>1818</v>
      </c>
    </row>
    <row r="75" spans="2:7" x14ac:dyDescent="0.25">
      <c r="F75" s="27"/>
    </row>
    <row r="76" spans="2:7" x14ac:dyDescent="0.25">
      <c r="E76" t="s">
        <v>1953</v>
      </c>
      <c r="F76" s="27">
        <v>951</v>
      </c>
    </row>
    <row r="77" spans="2:7" x14ac:dyDescent="0.25">
      <c r="E77" t="s">
        <v>1186</v>
      </c>
      <c r="F77" s="27">
        <f>F74-F76</f>
        <v>867</v>
      </c>
    </row>
    <row r="79" spans="2:7" x14ac:dyDescent="0.25">
      <c r="E79" t="s">
        <v>1963</v>
      </c>
      <c r="F79">
        <f>1734*10/100</f>
        <v>173.4</v>
      </c>
      <c r="G79" t="s">
        <v>1954</v>
      </c>
    </row>
    <row r="80" spans="2:7" x14ac:dyDescent="0.25">
      <c r="E80" t="s">
        <v>1958</v>
      </c>
      <c r="F80">
        <f>84*22/100</f>
        <v>18.48</v>
      </c>
      <c r="G80" t="s">
        <v>1955</v>
      </c>
    </row>
    <row r="82" spans="6:6" x14ac:dyDescent="0.25">
      <c r="F82" s="48"/>
    </row>
    <row r="83" spans="6:6" x14ac:dyDescent="0.25">
      <c r="F83" s="54">
        <f>SUM(F76:F80)</f>
        <v>2009.88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8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3E4E-A1A5-4941-9F0B-14856C9893E4}">
  <sheetPr>
    <pageSetUpPr fitToPage="1"/>
  </sheetPr>
  <dimension ref="A1:J76"/>
  <sheetViews>
    <sheetView zoomScale="110" zoomScaleNormal="110" workbookViewId="0">
      <selection activeCell="F76" sqref="A1:F7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8.85546875" customWidth="1"/>
    <col min="5" max="5" width="39.5703125" customWidth="1"/>
    <col min="6" max="6" width="41" customWidth="1"/>
    <col min="7" max="7" width="11.28515625" style="27" customWidth="1"/>
    <col min="8" max="8" width="11" bestFit="1" customWidth="1"/>
  </cols>
  <sheetData>
    <row r="1" spans="1:8" x14ac:dyDescent="0.25">
      <c r="A1" s="314" t="s">
        <v>0</v>
      </c>
      <c r="B1" s="315"/>
      <c r="C1" s="315"/>
      <c r="D1" s="315"/>
      <c r="E1" s="316"/>
      <c r="F1" s="2" t="s">
        <v>1</v>
      </c>
    </row>
    <row r="2" spans="1:8" x14ac:dyDescent="0.25">
      <c r="A2" s="317" t="s">
        <v>2</v>
      </c>
      <c r="B2" s="318"/>
      <c r="C2" s="318"/>
      <c r="D2" s="318"/>
      <c r="E2" s="319"/>
      <c r="F2" s="3" t="s">
        <v>820</v>
      </c>
    </row>
    <row r="3" spans="1:8" x14ac:dyDescent="0.25">
      <c r="A3" s="317" t="s">
        <v>3</v>
      </c>
      <c r="B3" s="318"/>
      <c r="C3" s="318"/>
      <c r="D3" s="318"/>
      <c r="E3" s="319"/>
      <c r="F3" s="4"/>
    </row>
    <row r="4" spans="1:8" x14ac:dyDescent="0.25">
      <c r="A4" s="317" t="s">
        <v>4</v>
      </c>
      <c r="B4" s="318"/>
      <c r="C4" s="318"/>
      <c r="D4" s="318"/>
      <c r="E4" s="319"/>
      <c r="F4" s="5" t="s">
        <v>5</v>
      </c>
    </row>
    <row r="5" spans="1:8" x14ac:dyDescent="0.25">
      <c r="A5" s="179"/>
      <c r="B5" s="179"/>
      <c r="C5" s="179"/>
      <c r="D5" s="179"/>
      <c r="E5" s="179"/>
      <c r="F5" s="8"/>
    </row>
    <row r="6" spans="1:8" x14ac:dyDescent="0.25">
      <c r="A6" s="8" t="s">
        <v>6</v>
      </c>
      <c r="B6" s="1"/>
      <c r="C6" s="1"/>
      <c r="D6" s="1"/>
      <c r="E6" s="1"/>
      <c r="F6" s="8" t="s">
        <v>7</v>
      </c>
    </row>
    <row r="7" spans="1:8" x14ac:dyDescent="0.25">
      <c r="A7" s="320"/>
      <c r="B7" s="321"/>
      <c r="C7" s="321"/>
      <c r="D7" s="321"/>
      <c r="E7" s="322"/>
      <c r="F7" s="9"/>
    </row>
    <row r="8" spans="1:8" x14ac:dyDescent="0.25">
      <c r="A8" s="323" t="s">
        <v>193</v>
      </c>
      <c r="B8" s="324"/>
      <c r="C8" s="324"/>
      <c r="D8" s="324"/>
      <c r="E8" s="325"/>
      <c r="F8" s="10" t="s">
        <v>191</v>
      </c>
    </row>
    <row r="9" spans="1:8" x14ac:dyDescent="0.25">
      <c r="A9" s="308" t="s">
        <v>818</v>
      </c>
      <c r="B9" s="309"/>
      <c r="C9" s="309"/>
      <c r="D9" s="309"/>
      <c r="E9" s="310"/>
      <c r="F9" s="10"/>
    </row>
    <row r="10" spans="1:8" x14ac:dyDescent="0.25">
      <c r="A10" s="311" t="s">
        <v>819</v>
      </c>
      <c r="B10" s="312"/>
      <c r="C10" s="312"/>
      <c r="D10" s="312"/>
      <c r="E10" s="313"/>
      <c r="F10" s="11"/>
    </row>
    <row r="11" spans="1:8" x14ac:dyDescent="0.25">
      <c r="A11" s="69"/>
      <c r="B11" s="69"/>
      <c r="C11" s="69"/>
      <c r="D11" s="69"/>
      <c r="E11" s="69"/>
      <c r="F11" s="70"/>
    </row>
    <row r="12" spans="1:8" x14ac:dyDescent="0.25">
      <c r="A12" s="71" t="s">
        <v>10</v>
      </c>
      <c r="B12" s="71" t="s">
        <v>164</v>
      </c>
      <c r="C12" s="71" t="s">
        <v>11</v>
      </c>
      <c r="D12" s="71" t="s">
        <v>12</v>
      </c>
      <c r="E12" s="69" t="s">
        <v>13</v>
      </c>
      <c r="F12" s="72" t="s">
        <v>14</v>
      </c>
    </row>
    <row r="13" spans="1:8" ht="14.25" customHeight="1" x14ac:dyDescent="0.25">
      <c r="A13" s="22">
        <v>50</v>
      </c>
      <c r="B13" s="74" t="s">
        <v>111</v>
      </c>
      <c r="C13" s="22"/>
      <c r="D13" s="22"/>
      <c r="E13" s="22" t="s">
        <v>884</v>
      </c>
      <c r="F13" s="23">
        <f t="shared" ref="F13:F53" si="0">H13+H13*$G$55</f>
        <v>15.25</v>
      </c>
      <c r="G13" s="27">
        <v>0.25</v>
      </c>
      <c r="H13" s="75">
        <f>G13*A13</f>
        <v>12.5</v>
      </c>
    </row>
    <row r="14" spans="1:8" ht="14.25" customHeight="1" x14ac:dyDescent="0.25">
      <c r="A14" s="22">
        <v>30</v>
      </c>
      <c r="B14" s="74" t="s">
        <v>111</v>
      </c>
      <c r="C14" s="22"/>
      <c r="D14" s="22"/>
      <c r="E14" s="22" t="s">
        <v>885</v>
      </c>
      <c r="F14" s="23">
        <f t="shared" si="0"/>
        <v>9.15</v>
      </c>
      <c r="G14" s="27">
        <v>0.25</v>
      </c>
      <c r="H14" s="75">
        <f t="shared" ref="H14:H52" si="1">G14*A14</f>
        <v>7.5</v>
      </c>
    </row>
    <row r="15" spans="1:8" ht="14.25" customHeight="1" x14ac:dyDescent="0.25">
      <c r="A15" s="22">
        <v>3</v>
      </c>
      <c r="B15" s="74" t="s">
        <v>116</v>
      </c>
      <c r="C15" s="22" t="s">
        <v>822</v>
      </c>
      <c r="D15" s="182" t="s">
        <v>883</v>
      </c>
      <c r="E15" s="45" t="s">
        <v>823</v>
      </c>
      <c r="F15" s="23">
        <f t="shared" si="0"/>
        <v>13.572744</v>
      </c>
      <c r="G15" s="27">
        <v>3.7084000000000001</v>
      </c>
      <c r="H15" s="75">
        <f t="shared" si="1"/>
        <v>11.1252</v>
      </c>
    </row>
    <row r="16" spans="1:8" ht="14.25" customHeight="1" x14ac:dyDescent="0.25">
      <c r="A16" s="22">
        <v>2</v>
      </c>
      <c r="B16" s="74" t="s">
        <v>116</v>
      </c>
      <c r="C16" s="22" t="s">
        <v>824</v>
      </c>
      <c r="D16" s="182" t="s">
        <v>883</v>
      </c>
      <c r="E16" s="45" t="s">
        <v>825</v>
      </c>
      <c r="F16" s="23">
        <f t="shared" si="0"/>
        <v>31.671199999999999</v>
      </c>
      <c r="G16" s="27">
        <v>12.98</v>
      </c>
      <c r="H16" s="75">
        <f t="shared" si="1"/>
        <v>25.96</v>
      </c>
    </row>
    <row r="17" spans="1:8" ht="14.25" customHeight="1" x14ac:dyDescent="0.25">
      <c r="A17" s="22">
        <v>3</v>
      </c>
      <c r="B17" s="74" t="s">
        <v>116</v>
      </c>
      <c r="C17" s="22" t="s">
        <v>826</v>
      </c>
      <c r="D17" s="22"/>
      <c r="E17" s="45" t="s">
        <v>827</v>
      </c>
      <c r="F17" s="23">
        <f t="shared" si="0"/>
        <v>36.486905999999998</v>
      </c>
      <c r="G17" s="27">
        <v>9.9690999999999992</v>
      </c>
      <c r="H17" s="75">
        <f t="shared" si="1"/>
        <v>29.907299999999999</v>
      </c>
    </row>
    <row r="18" spans="1:8" ht="14.25" customHeight="1" x14ac:dyDescent="0.25">
      <c r="A18" s="22">
        <v>3</v>
      </c>
      <c r="B18" s="74" t="s">
        <v>116</v>
      </c>
      <c r="C18" s="22" t="s">
        <v>828</v>
      </c>
      <c r="D18" s="22"/>
      <c r="E18" s="45" t="s">
        <v>829</v>
      </c>
      <c r="F18" s="23">
        <f t="shared" si="0"/>
        <v>53.28228</v>
      </c>
      <c r="G18" s="27">
        <v>14.558</v>
      </c>
      <c r="H18" s="75">
        <f t="shared" si="1"/>
        <v>43.673999999999999</v>
      </c>
    </row>
    <row r="19" spans="1:8" ht="14.25" customHeight="1" x14ac:dyDescent="0.25">
      <c r="A19" s="22">
        <v>3</v>
      </c>
      <c r="B19" s="74" t="s">
        <v>116</v>
      </c>
      <c r="C19" s="22" t="s">
        <v>830</v>
      </c>
      <c r="D19" s="22"/>
      <c r="E19" s="45" t="s">
        <v>831</v>
      </c>
      <c r="F19" s="23">
        <f t="shared" si="0"/>
        <v>692.09209200000009</v>
      </c>
      <c r="G19" s="27">
        <v>189.09620000000001</v>
      </c>
      <c r="H19" s="75">
        <f t="shared" si="1"/>
        <v>567.28860000000009</v>
      </c>
    </row>
    <row r="20" spans="1:8" ht="14.25" customHeight="1" x14ac:dyDescent="0.25">
      <c r="A20" s="22">
        <v>1</v>
      </c>
      <c r="B20" s="74" t="s">
        <v>116</v>
      </c>
      <c r="C20" s="22" t="s">
        <v>832</v>
      </c>
      <c r="D20" s="22"/>
      <c r="E20" s="45" t="s">
        <v>833</v>
      </c>
      <c r="F20" s="23">
        <f t="shared" si="0"/>
        <v>10.810908</v>
      </c>
      <c r="G20" s="27">
        <v>8.8613999999999997</v>
      </c>
      <c r="H20" s="75">
        <f t="shared" si="1"/>
        <v>8.8613999999999997</v>
      </c>
    </row>
    <row r="21" spans="1:8" ht="14.25" customHeight="1" x14ac:dyDescent="0.25">
      <c r="A21" s="22">
        <v>1</v>
      </c>
      <c r="B21" s="74" t="s">
        <v>116</v>
      </c>
      <c r="C21" s="22" t="s">
        <v>834</v>
      </c>
      <c r="D21" s="22"/>
      <c r="E21" s="45" t="s">
        <v>835</v>
      </c>
      <c r="F21" s="23">
        <f t="shared" si="0"/>
        <v>259.84828799999997</v>
      </c>
      <c r="G21" s="27">
        <v>212.99039999999999</v>
      </c>
      <c r="H21" s="75">
        <f t="shared" si="1"/>
        <v>212.99039999999999</v>
      </c>
    </row>
    <row r="22" spans="1:8" ht="14.25" customHeight="1" x14ac:dyDescent="0.25">
      <c r="A22" s="22">
        <v>1</v>
      </c>
      <c r="B22" s="74" t="s">
        <v>116</v>
      </c>
      <c r="C22" s="22" t="s">
        <v>836</v>
      </c>
      <c r="D22" s="22"/>
      <c r="E22" s="45" t="s">
        <v>837</v>
      </c>
      <c r="F22" s="23">
        <f t="shared" si="0"/>
        <v>64.286436000000009</v>
      </c>
      <c r="G22" s="27">
        <v>52.693800000000003</v>
      </c>
      <c r="H22" s="75">
        <f t="shared" si="1"/>
        <v>52.693800000000003</v>
      </c>
    </row>
    <row r="23" spans="1:8" ht="14.25" customHeight="1" x14ac:dyDescent="0.25">
      <c r="A23" s="22">
        <v>5</v>
      </c>
      <c r="B23" s="74" t="s">
        <v>116</v>
      </c>
      <c r="C23" s="22" t="s">
        <v>838</v>
      </c>
      <c r="D23" s="22"/>
      <c r="E23" s="22" t="s">
        <v>839</v>
      </c>
      <c r="F23" s="23">
        <f t="shared" si="0"/>
        <v>10.491999999999999</v>
      </c>
      <c r="G23" s="27">
        <v>1.72</v>
      </c>
      <c r="H23" s="75">
        <f t="shared" si="1"/>
        <v>8.6</v>
      </c>
    </row>
    <row r="24" spans="1:8" ht="14.25" customHeight="1" x14ac:dyDescent="0.25">
      <c r="A24" s="22">
        <v>5</v>
      </c>
      <c r="B24" s="74" t="s">
        <v>116</v>
      </c>
      <c r="C24" s="22" t="s">
        <v>840</v>
      </c>
      <c r="D24" s="22"/>
      <c r="E24" s="22" t="s">
        <v>31</v>
      </c>
      <c r="F24" s="23">
        <f t="shared" si="0"/>
        <v>16.896999999999998</v>
      </c>
      <c r="G24" s="27">
        <v>2.77</v>
      </c>
      <c r="H24" s="75">
        <f t="shared" si="1"/>
        <v>13.85</v>
      </c>
    </row>
    <row r="25" spans="1:8" ht="14.25" customHeight="1" x14ac:dyDescent="0.25">
      <c r="A25" s="22">
        <v>8</v>
      </c>
      <c r="B25" s="74" t="s">
        <v>116</v>
      </c>
      <c r="C25" s="22" t="s">
        <v>841</v>
      </c>
      <c r="D25" s="22"/>
      <c r="E25" s="22" t="s">
        <v>842</v>
      </c>
      <c r="F25" s="23">
        <f t="shared" si="0"/>
        <v>32.891199999999998</v>
      </c>
      <c r="G25" s="27">
        <v>3.37</v>
      </c>
      <c r="H25" s="75">
        <f t="shared" si="1"/>
        <v>26.96</v>
      </c>
    </row>
    <row r="26" spans="1:8" ht="14.25" customHeight="1" x14ac:dyDescent="0.25">
      <c r="A26" s="22">
        <v>8</v>
      </c>
      <c r="B26" s="74" t="s">
        <v>116</v>
      </c>
      <c r="C26" s="22" t="s">
        <v>843</v>
      </c>
      <c r="D26" s="22"/>
      <c r="E26" s="22" t="s">
        <v>779</v>
      </c>
      <c r="F26" s="23">
        <f t="shared" si="0"/>
        <v>16.299199999999999</v>
      </c>
      <c r="G26" s="27">
        <v>1.67</v>
      </c>
      <c r="H26" s="75">
        <f t="shared" si="1"/>
        <v>13.36</v>
      </c>
    </row>
    <row r="27" spans="1:8" ht="14.25" customHeight="1" x14ac:dyDescent="0.25">
      <c r="A27" s="22">
        <v>10</v>
      </c>
      <c r="B27" s="74" t="s">
        <v>111</v>
      </c>
      <c r="C27" s="22" t="s">
        <v>844</v>
      </c>
      <c r="D27" s="22"/>
      <c r="E27" s="22" t="s">
        <v>845</v>
      </c>
      <c r="F27" s="23">
        <f t="shared" si="0"/>
        <v>163.358</v>
      </c>
      <c r="G27" s="27">
        <v>13.39</v>
      </c>
      <c r="H27" s="75">
        <f t="shared" si="1"/>
        <v>133.9</v>
      </c>
    </row>
    <row r="28" spans="1:8" ht="14.25" customHeight="1" x14ac:dyDescent="0.25">
      <c r="A28" s="22">
        <v>10</v>
      </c>
      <c r="B28" s="74" t="s">
        <v>116</v>
      </c>
      <c r="C28" s="22" t="s">
        <v>846</v>
      </c>
      <c r="D28" s="22"/>
      <c r="E28" s="22" t="s">
        <v>847</v>
      </c>
      <c r="F28" s="23">
        <f t="shared" si="0"/>
        <v>27.815999999999995</v>
      </c>
      <c r="G28" s="27">
        <v>2.2799999999999998</v>
      </c>
      <c r="H28" s="75">
        <f t="shared" si="1"/>
        <v>22.799999999999997</v>
      </c>
    </row>
    <row r="29" spans="1:8" ht="14.25" customHeight="1" x14ac:dyDescent="0.25">
      <c r="A29" s="22">
        <v>16</v>
      </c>
      <c r="B29" s="74" t="s">
        <v>111</v>
      </c>
      <c r="C29" s="22" t="s">
        <v>848</v>
      </c>
      <c r="D29" s="22"/>
      <c r="E29" s="22" t="s">
        <v>849</v>
      </c>
      <c r="F29" s="23">
        <f t="shared" si="0"/>
        <v>233.168352</v>
      </c>
      <c r="G29" s="27">
        <v>11.9451</v>
      </c>
      <c r="H29" s="75">
        <f t="shared" si="1"/>
        <v>191.1216</v>
      </c>
    </row>
    <row r="30" spans="1:8" x14ac:dyDescent="0.25">
      <c r="A30" s="22">
        <v>16</v>
      </c>
      <c r="B30" s="74" t="s">
        <v>111</v>
      </c>
      <c r="C30" s="22" t="s">
        <v>869</v>
      </c>
      <c r="D30" s="22"/>
      <c r="E30" s="22" t="s">
        <v>870</v>
      </c>
      <c r="F30" s="23">
        <f t="shared" si="0"/>
        <v>117.28006400000001</v>
      </c>
      <c r="G30" s="27">
        <v>6.0082000000000004</v>
      </c>
      <c r="H30" s="75">
        <f t="shared" si="1"/>
        <v>96.131200000000007</v>
      </c>
    </row>
    <row r="31" spans="1:8" ht="14.25" customHeight="1" x14ac:dyDescent="0.25">
      <c r="A31" s="22">
        <v>2</v>
      </c>
      <c r="B31" s="74" t="s">
        <v>116</v>
      </c>
      <c r="C31" s="22" t="s">
        <v>850</v>
      </c>
      <c r="D31" s="22"/>
      <c r="E31" s="22" t="s">
        <v>851</v>
      </c>
      <c r="F31" s="23">
        <f t="shared" si="0"/>
        <v>76.670655999999994</v>
      </c>
      <c r="G31" s="27">
        <v>31.4224</v>
      </c>
      <c r="H31" s="75">
        <f t="shared" si="1"/>
        <v>62.844799999999999</v>
      </c>
    </row>
    <row r="32" spans="1:8" ht="14.25" customHeight="1" x14ac:dyDescent="0.25">
      <c r="A32" s="22">
        <v>30</v>
      </c>
      <c r="B32" s="74" t="s">
        <v>116</v>
      </c>
      <c r="C32" s="22" t="s">
        <v>852</v>
      </c>
      <c r="D32" s="22"/>
      <c r="E32" s="22" t="s">
        <v>853</v>
      </c>
      <c r="F32" s="23">
        <f t="shared" si="0"/>
        <v>48.183899999999994</v>
      </c>
      <c r="G32" s="27">
        <v>1.3165</v>
      </c>
      <c r="H32" s="75">
        <f t="shared" si="1"/>
        <v>39.494999999999997</v>
      </c>
    </row>
    <row r="33" spans="1:10" ht="14.25" customHeight="1" x14ac:dyDescent="0.25">
      <c r="A33" s="22">
        <v>8</v>
      </c>
      <c r="B33" s="74" t="s">
        <v>116</v>
      </c>
      <c r="C33" s="22" t="s">
        <v>854</v>
      </c>
      <c r="D33" s="22"/>
      <c r="E33" s="22" t="s">
        <v>855</v>
      </c>
      <c r="F33" s="23">
        <f t="shared" si="0"/>
        <v>57.709903999999995</v>
      </c>
      <c r="G33" s="27">
        <v>5.9128999999999996</v>
      </c>
      <c r="H33" s="75">
        <f t="shared" si="1"/>
        <v>47.303199999999997</v>
      </c>
    </row>
    <row r="34" spans="1:10" ht="14.25" customHeight="1" x14ac:dyDescent="0.25">
      <c r="A34" s="22">
        <v>5</v>
      </c>
      <c r="B34" s="74" t="s">
        <v>116</v>
      </c>
      <c r="C34" s="22" t="s">
        <v>856</v>
      </c>
      <c r="D34" s="22"/>
      <c r="E34" s="22" t="s">
        <v>857</v>
      </c>
      <c r="F34" s="23">
        <f t="shared" si="0"/>
        <v>39.86777</v>
      </c>
      <c r="G34" s="27">
        <v>6.5357000000000003</v>
      </c>
      <c r="H34" s="75">
        <f t="shared" si="1"/>
        <v>32.6785</v>
      </c>
    </row>
    <row r="35" spans="1:10" ht="14.25" customHeight="1" x14ac:dyDescent="0.25">
      <c r="A35" s="22">
        <v>1</v>
      </c>
      <c r="B35" s="74" t="s">
        <v>116</v>
      </c>
      <c r="C35" s="22" t="s">
        <v>858</v>
      </c>
      <c r="D35" s="22"/>
      <c r="E35" s="22" t="s">
        <v>859</v>
      </c>
      <c r="F35" s="23">
        <f t="shared" si="0"/>
        <v>40.537916000000003</v>
      </c>
      <c r="G35" s="27">
        <v>33.227800000000002</v>
      </c>
      <c r="H35" s="75">
        <f t="shared" si="1"/>
        <v>33.227800000000002</v>
      </c>
    </row>
    <row r="36" spans="1:10" ht="14.25" customHeight="1" x14ac:dyDescent="0.25">
      <c r="A36" s="22">
        <v>2</v>
      </c>
      <c r="B36" s="74" t="s">
        <v>116</v>
      </c>
      <c r="C36" s="22" t="s">
        <v>860</v>
      </c>
      <c r="D36" s="22"/>
      <c r="E36" s="22" t="s">
        <v>861</v>
      </c>
      <c r="F36" s="23">
        <f t="shared" si="0"/>
        <v>108.032708</v>
      </c>
      <c r="G36" s="27">
        <v>44.275700000000001</v>
      </c>
      <c r="H36" s="75">
        <f t="shared" si="1"/>
        <v>88.551400000000001</v>
      </c>
    </row>
    <row r="37" spans="1:10" ht="14.25" customHeight="1" x14ac:dyDescent="0.25">
      <c r="A37" s="22">
        <v>1</v>
      </c>
      <c r="B37" s="74" t="s">
        <v>116</v>
      </c>
      <c r="C37" s="22" t="s">
        <v>862</v>
      </c>
      <c r="D37" s="22"/>
      <c r="E37" s="22" t="s">
        <v>863</v>
      </c>
      <c r="F37" s="23">
        <f t="shared" si="0"/>
        <v>29.907690000000002</v>
      </c>
      <c r="G37" s="27">
        <v>24.514500000000002</v>
      </c>
      <c r="H37" s="75">
        <f t="shared" si="1"/>
        <v>24.514500000000002</v>
      </c>
    </row>
    <row r="38" spans="1:10" ht="14.25" customHeight="1" x14ac:dyDescent="0.25">
      <c r="A38" s="22">
        <v>10</v>
      </c>
      <c r="B38" s="74" t="s">
        <v>116</v>
      </c>
      <c r="C38" s="22" t="s">
        <v>864</v>
      </c>
      <c r="D38" s="22"/>
      <c r="E38" s="22" t="s">
        <v>865</v>
      </c>
      <c r="F38" s="23">
        <f t="shared" si="0"/>
        <v>81.739999999999995</v>
      </c>
      <c r="G38" s="27">
        <v>6.7</v>
      </c>
      <c r="H38" s="75">
        <f t="shared" si="1"/>
        <v>67</v>
      </c>
    </row>
    <row r="39" spans="1:10" x14ac:dyDescent="0.25">
      <c r="A39" s="22">
        <v>6</v>
      </c>
      <c r="B39" s="74" t="s">
        <v>116</v>
      </c>
      <c r="C39" s="22" t="s">
        <v>866</v>
      </c>
      <c r="D39" s="22"/>
      <c r="E39" s="22" t="s">
        <v>796</v>
      </c>
      <c r="F39" s="23">
        <f t="shared" si="0"/>
        <v>10.394399999999999</v>
      </c>
      <c r="G39" s="27">
        <v>1.42</v>
      </c>
      <c r="H39" s="75">
        <f t="shared" si="1"/>
        <v>8.52</v>
      </c>
    </row>
    <row r="40" spans="1:10" x14ac:dyDescent="0.25">
      <c r="A40" s="22">
        <v>6</v>
      </c>
      <c r="B40" s="74" t="s">
        <v>116</v>
      </c>
      <c r="C40" s="22" t="s">
        <v>867</v>
      </c>
      <c r="D40" s="22"/>
      <c r="E40" s="22" t="s">
        <v>868</v>
      </c>
      <c r="F40" s="23">
        <f t="shared" si="0"/>
        <v>5.4167999999999994</v>
      </c>
      <c r="G40" s="27">
        <v>0.74</v>
      </c>
      <c r="H40" s="75">
        <f t="shared" si="1"/>
        <v>4.4399999999999995</v>
      </c>
    </row>
    <row r="41" spans="1:10" x14ac:dyDescent="0.25">
      <c r="A41" s="22">
        <v>2</v>
      </c>
      <c r="B41" s="74" t="s">
        <v>116</v>
      </c>
      <c r="C41" s="22" t="s">
        <v>51</v>
      </c>
      <c r="D41" s="22"/>
      <c r="E41" s="22" t="s">
        <v>52</v>
      </c>
      <c r="F41" s="23">
        <f t="shared" si="0"/>
        <v>4.3432000000000004</v>
      </c>
      <c r="G41" s="27">
        <v>1.78</v>
      </c>
      <c r="H41" s="75">
        <f t="shared" si="1"/>
        <v>3.56</v>
      </c>
    </row>
    <row r="42" spans="1:10" x14ac:dyDescent="0.25">
      <c r="A42" s="22">
        <v>130</v>
      </c>
      <c r="B42" s="74" t="s">
        <v>111</v>
      </c>
      <c r="C42" s="22"/>
      <c r="D42" s="22"/>
      <c r="E42" s="22" t="s">
        <v>169</v>
      </c>
      <c r="F42" s="23">
        <f t="shared" si="0"/>
        <v>31.72</v>
      </c>
      <c r="G42" s="27">
        <v>0.2</v>
      </c>
      <c r="H42" s="75">
        <f t="shared" si="1"/>
        <v>26</v>
      </c>
    </row>
    <row r="43" spans="1:10" x14ac:dyDescent="0.25">
      <c r="A43" s="22">
        <v>30</v>
      </c>
      <c r="B43" s="181" t="s">
        <v>111</v>
      </c>
      <c r="C43" s="22"/>
      <c r="D43" s="22"/>
      <c r="E43" s="22" t="s">
        <v>168</v>
      </c>
      <c r="F43" s="23">
        <f t="shared" si="0"/>
        <v>4.3919999999999995</v>
      </c>
      <c r="G43" s="27">
        <v>0.12</v>
      </c>
      <c r="H43" s="75">
        <f t="shared" si="1"/>
        <v>3.5999999999999996</v>
      </c>
    </row>
    <row r="44" spans="1:10" x14ac:dyDescent="0.25">
      <c r="A44" s="22">
        <v>6</v>
      </c>
      <c r="B44" s="74" t="s">
        <v>116</v>
      </c>
      <c r="C44" s="22" t="s">
        <v>107</v>
      </c>
      <c r="D44" s="22"/>
      <c r="E44" s="22" t="s">
        <v>100</v>
      </c>
      <c r="F44" s="23">
        <f t="shared" si="0"/>
        <v>7.32</v>
      </c>
      <c r="G44" s="27">
        <v>1</v>
      </c>
      <c r="H44" s="75">
        <f t="shared" si="1"/>
        <v>6</v>
      </c>
    </row>
    <row r="45" spans="1:10" x14ac:dyDescent="0.25">
      <c r="A45" s="22">
        <v>110</v>
      </c>
      <c r="B45" s="74" t="s">
        <v>111</v>
      </c>
      <c r="C45" s="22"/>
      <c r="D45" s="22"/>
      <c r="E45" s="22" t="s">
        <v>886</v>
      </c>
      <c r="F45" s="23">
        <f t="shared" si="0"/>
        <v>80.52</v>
      </c>
      <c r="G45" s="27">
        <v>0.6</v>
      </c>
      <c r="H45" s="75">
        <f t="shared" si="1"/>
        <v>66</v>
      </c>
      <c r="J45" s="75"/>
    </row>
    <row r="46" spans="1:10" x14ac:dyDescent="0.25">
      <c r="A46" s="22">
        <v>35</v>
      </c>
      <c r="B46" s="74" t="s">
        <v>111</v>
      </c>
      <c r="C46" s="22" t="s">
        <v>871</v>
      </c>
      <c r="D46" s="22"/>
      <c r="E46" s="22" t="s">
        <v>872</v>
      </c>
      <c r="F46" s="23">
        <f t="shared" si="0"/>
        <v>37.560627999999994</v>
      </c>
      <c r="G46" s="27">
        <v>0.87963999999999998</v>
      </c>
      <c r="H46" s="75">
        <f t="shared" si="1"/>
        <v>30.787399999999998</v>
      </c>
    </row>
    <row r="47" spans="1:10" x14ac:dyDescent="0.25">
      <c r="A47" s="22">
        <v>40</v>
      </c>
      <c r="B47" s="74" t="s">
        <v>111</v>
      </c>
      <c r="C47" s="22" t="s">
        <v>873</v>
      </c>
      <c r="D47" s="22"/>
      <c r="E47" s="22" t="s">
        <v>874</v>
      </c>
      <c r="F47" s="23">
        <f t="shared" si="0"/>
        <v>25.206664</v>
      </c>
      <c r="G47" s="27">
        <v>0.51653000000000004</v>
      </c>
      <c r="H47" s="75">
        <f t="shared" si="1"/>
        <v>20.661200000000001</v>
      </c>
    </row>
    <row r="48" spans="1:10" x14ac:dyDescent="0.25">
      <c r="A48" s="22">
        <v>35</v>
      </c>
      <c r="B48" s="74" t="s">
        <v>111</v>
      </c>
      <c r="C48" s="22" t="s">
        <v>875</v>
      </c>
      <c r="D48" s="22"/>
      <c r="E48" s="22" t="s">
        <v>876</v>
      </c>
      <c r="F48" s="23">
        <f t="shared" si="0"/>
        <v>29.664970999999998</v>
      </c>
      <c r="G48" s="27">
        <v>0.69472999999999996</v>
      </c>
      <c r="H48" s="75">
        <f t="shared" si="1"/>
        <v>24.315549999999998</v>
      </c>
    </row>
    <row r="49" spans="1:8" x14ac:dyDescent="0.25">
      <c r="A49" s="22">
        <v>25</v>
      </c>
      <c r="B49" s="22" t="s">
        <v>116</v>
      </c>
      <c r="C49" s="22" t="s">
        <v>877</v>
      </c>
      <c r="D49" s="22"/>
      <c r="E49" s="22" t="s">
        <v>878</v>
      </c>
      <c r="F49" s="23">
        <f t="shared" si="0"/>
        <v>8.7534999999999989</v>
      </c>
      <c r="G49" s="27">
        <v>0.28699999999999998</v>
      </c>
      <c r="H49" s="75">
        <f t="shared" si="1"/>
        <v>7.1749999999999998</v>
      </c>
    </row>
    <row r="50" spans="1:8" x14ac:dyDescent="0.25">
      <c r="A50" s="22">
        <v>2</v>
      </c>
      <c r="B50" s="22" t="s">
        <v>116</v>
      </c>
      <c r="C50" s="22" t="s">
        <v>879</v>
      </c>
      <c r="D50" s="22"/>
      <c r="E50" s="22" t="s">
        <v>880</v>
      </c>
      <c r="F50" s="23">
        <f t="shared" si="0"/>
        <v>23.18</v>
      </c>
      <c r="G50" s="27">
        <v>9.5</v>
      </c>
      <c r="H50" s="75">
        <f t="shared" si="1"/>
        <v>19</v>
      </c>
    </row>
    <row r="51" spans="1:8" x14ac:dyDescent="0.25">
      <c r="A51" s="22">
        <v>1</v>
      </c>
      <c r="B51" s="22" t="s">
        <v>116</v>
      </c>
      <c r="C51" s="22" t="s">
        <v>881</v>
      </c>
      <c r="D51" s="22"/>
      <c r="E51" s="22" t="s">
        <v>882</v>
      </c>
      <c r="F51" s="23">
        <f t="shared" si="0"/>
        <v>36.6</v>
      </c>
      <c r="G51" s="27">
        <v>30</v>
      </c>
      <c r="H51" s="75">
        <f t="shared" si="1"/>
        <v>30</v>
      </c>
    </row>
    <row r="52" spans="1:8" x14ac:dyDescent="0.25">
      <c r="A52" s="22">
        <v>8</v>
      </c>
      <c r="B52" s="22" t="s">
        <v>116</v>
      </c>
      <c r="C52" s="22"/>
      <c r="D52" s="22"/>
      <c r="E52" s="22" t="s">
        <v>887</v>
      </c>
      <c r="F52" s="23">
        <f t="shared" si="0"/>
        <v>9.76</v>
      </c>
      <c r="G52" s="27">
        <v>1</v>
      </c>
      <c r="H52" s="75">
        <f t="shared" si="1"/>
        <v>8</v>
      </c>
    </row>
    <row r="53" spans="1:8" x14ac:dyDescent="0.25">
      <c r="A53" s="22"/>
      <c r="B53" s="22"/>
      <c r="C53" s="22"/>
      <c r="D53" s="22"/>
      <c r="E53" s="22" t="s">
        <v>888</v>
      </c>
      <c r="F53" s="23">
        <f t="shared" si="0"/>
        <v>30.5</v>
      </c>
      <c r="H53" s="75">
        <v>25</v>
      </c>
    </row>
    <row r="54" spans="1:8" x14ac:dyDescent="0.25">
      <c r="A54" s="19"/>
      <c r="B54" s="19"/>
      <c r="C54" s="19"/>
      <c r="D54" s="19"/>
      <c r="E54" s="19"/>
      <c r="F54" s="184">
        <f>SUM(F13:F53)</f>
        <v>2632.6353769999996</v>
      </c>
      <c r="H54" s="50">
        <f>SUM(H13:H53)</f>
        <v>2157.8978500000003</v>
      </c>
    </row>
    <row r="55" spans="1:8" x14ac:dyDescent="0.25">
      <c r="A55" s="19"/>
      <c r="B55" s="19"/>
      <c r="C55" s="19"/>
      <c r="D55" s="19"/>
      <c r="E55" s="19"/>
      <c r="F55" s="19"/>
      <c r="G55" s="94">
        <v>0.22</v>
      </c>
      <c r="H55" s="47">
        <f>H54*G55+H54</f>
        <v>2632.6353770000005</v>
      </c>
    </row>
    <row r="56" spans="1:8" x14ac:dyDescent="0.25">
      <c r="A56" s="32" t="s">
        <v>15</v>
      </c>
      <c r="B56" s="33"/>
      <c r="C56" s="33"/>
      <c r="D56" s="33"/>
      <c r="E56" s="33"/>
      <c r="F56" s="34" t="s">
        <v>16</v>
      </c>
      <c r="G56" s="27" t="s">
        <v>895</v>
      </c>
      <c r="H56" s="51">
        <f>68.5*23</f>
        <v>1575.5</v>
      </c>
    </row>
    <row r="57" spans="1:8" x14ac:dyDescent="0.25">
      <c r="A57" s="32"/>
      <c r="B57" s="33"/>
      <c r="C57" s="33"/>
      <c r="D57" s="33"/>
      <c r="E57" s="33"/>
      <c r="F57" s="35"/>
    </row>
    <row r="58" spans="1:8" x14ac:dyDescent="0.25">
      <c r="A58" s="32" t="s">
        <v>17</v>
      </c>
      <c r="B58" s="33"/>
      <c r="C58" s="33"/>
      <c r="D58" s="33"/>
      <c r="E58" s="33"/>
      <c r="F58" s="36"/>
      <c r="H58" s="47">
        <f>SUM(H55:H57)</f>
        <v>4208.1353770000005</v>
      </c>
    </row>
    <row r="59" spans="1:8" x14ac:dyDescent="0.25">
      <c r="A59" s="37"/>
      <c r="B59" s="38"/>
      <c r="C59" s="38"/>
      <c r="D59" s="38"/>
      <c r="E59" s="38"/>
      <c r="F59" s="34" t="s">
        <v>18</v>
      </c>
      <c r="H59" s="50">
        <f>F74</f>
        <v>180</v>
      </c>
    </row>
    <row r="60" spans="1:8" x14ac:dyDescent="0.25">
      <c r="A60" s="32" t="s">
        <v>821</v>
      </c>
      <c r="B60" s="33"/>
      <c r="C60" s="33"/>
      <c r="D60" s="33"/>
      <c r="E60" s="33"/>
      <c r="F60" s="39"/>
      <c r="H60" s="47">
        <f>SUM(H58:H59)</f>
        <v>4388.1353770000005</v>
      </c>
    </row>
    <row r="61" spans="1:8" x14ac:dyDescent="0.25">
      <c r="A61" s="40"/>
      <c r="B61" s="41"/>
      <c r="C61" s="41"/>
      <c r="D61" s="41"/>
      <c r="E61" s="41"/>
      <c r="F61" s="36"/>
    </row>
    <row r="63" spans="1:8" x14ac:dyDescent="0.25">
      <c r="E63" t="s">
        <v>655</v>
      </c>
      <c r="F63" s="27">
        <f>F54</f>
        <v>2632.6353769999996</v>
      </c>
      <c r="H63" t="s">
        <v>699</v>
      </c>
    </row>
    <row r="64" spans="1:8" x14ac:dyDescent="0.25">
      <c r="E64" t="s">
        <v>896</v>
      </c>
      <c r="F64" s="51">
        <f>68.5*23</f>
        <v>1575.5</v>
      </c>
      <c r="H64" s="27">
        <v>3</v>
      </c>
    </row>
    <row r="65" spans="2:8" x14ac:dyDescent="0.25">
      <c r="H65" s="27">
        <v>2.5</v>
      </c>
    </row>
    <row r="66" spans="2:8" x14ac:dyDescent="0.25">
      <c r="E66" s="56" t="s">
        <v>161</v>
      </c>
      <c r="F66" s="54">
        <f>SUM(F63:F64)</f>
        <v>4208.1353769999996</v>
      </c>
      <c r="H66" s="27">
        <v>1</v>
      </c>
    </row>
    <row r="67" spans="2:8" x14ac:dyDescent="0.25">
      <c r="F67" s="27"/>
      <c r="H67" s="27">
        <v>5</v>
      </c>
    </row>
    <row r="68" spans="2:8" x14ac:dyDescent="0.25">
      <c r="B68" s="56" t="s">
        <v>889</v>
      </c>
      <c r="D68" t="s">
        <v>890</v>
      </c>
      <c r="E68" t="s">
        <v>891</v>
      </c>
      <c r="F68" s="27">
        <v>80</v>
      </c>
      <c r="H68" s="27">
        <v>2.5</v>
      </c>
    </row>
    <row r="69" spans="2:8" x14ac:dyDescent="0.25">
      <c r="F69" s="27"/>
      <c r="H69" s="27">
        <v>7</v>
      </c>
    </row>
    <row r="70" spans="2:8" x14ac:dyDescent="0.25">
      <c r="E70" t="s">
        <v>892</v>
      </c>
      <c r="F70" s="27">
        <v>70</v>
      </c>
      <c r="H70" s="27">
        <v>9.5</v>
      </c>
    </row>
    <row r="71" spans="2:8" x14ac:dyDescent="0.25">
      <c r="E71" t="s">
        <v>893</v>
      </c>
      <c r="F71" s="27">
        <v>30</v>
      </c>
      <c r="H71" s="27">
        <v>9.5</v>
      </c>
    </row>
    <row r="72" spans="2:8" x14ac:dyDescent="0.25">
      <c r="E72" t="s">
        <v>894</v>
      </c>
      <c r="F72" s="51"/>
      <c r="H72" s="27">
        <v>4.5</v>
      </c>
    </row>
    <row r="73" spans="2:8" x14ac:dyDescent="0.25">
      <c r="F73" s="27"/>
      <c r="H73" s="27">
        <v>9</v>
      </c>
    </row>
    <row r="74" spans="2:8" x14ac:dyDescent="0.25">
      <c r="D74" s="56"/>
      <c r="E74" s="56" t="s">
        <v>158</v>
      </c>
      <c r="F74" s="55">
        <f>SUM(F68:F72)</f>
        <v>180</v>
      </c>
      <c r="H74" s="27">
        <v>9</v>
      </c>
    </row>
    <row r="75" spans="2:8" x14ac:dyDescent="0.25">
      <c r="H75" s="27">
        <v>6</v>
      </c>
    </row>
    <row r="76" spans="2:8" x14ac:dyDescent="0.25">
      <c r="E76" t="s">
        <v>897</v>
      </c>
      <c r="F76" s="47">
        <f>F74+F66</f>
        <v>4388.1353769999996</v>
      </c>
      <c r="G76" s="175"/>
      <c r="H76" s="27">
        <f>SUM(H64:H75)</f>
        <v>68.5</v>
      </c>
    </row>
  </sheetData>
  <mergeCells count="8">
    <mergeCell ref="A9:E9"/>
    <mergeCell ref="A10:E10"/>
    <mergeCell ref="A1:E1"/>
    <mergeCell ref="A2:E2"/>
    <mergeCell ref="A3:E3"/>
    <mergeCell ref="A4:E4"/>
    <mergeCell ref="A7:E7"/>
    <mergeCell ref="A8:E8"/>
  </mergeCells>
  <pageMargins left="0.51181102362204722" right="0.39370078740157483" top="0.15748031496062992" bottom="0.15748031496062992" header="0.31496062992125984" footer="0.31496062992125984"/>
  <pageSetup paperSize="9" scale="75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0146-CC72-4D49-B7B0-B87609B27962}">
  <sheetPr>
    <pageSetUpPr fitToPage="1"/>
  </sheetPr>
  <dimension ref="A1:Q193"/>
  <sheetViews>
    <sheetView topLeftCell="A100" zoomScaleNormal="100" workbookViewId="0">
      <selection activeCell="I81" sqref="I81"/>
    </sheetView>
  </sheetViews>
  <sheetFormatPr defaultRowHeight="15" x14ac:dyDescent="0.25"/>
  <cols>
    <col min="1" max="1" width="5.5703125" customWidth="1"/>
    <col min="2" max="2" width="6.85546875" customWidth="1"/>
    <col min="3" max="3" width="8.140625" customWidth="1"/>
    <col min="4" max="4" width="11" customWidth="1"/>
    <col min="5" max="5" width="39.7109375" customWidth="1"/>
    <col min="6" max="6" width="41" customWidth="1"/>
    <col min="7" max="7" width="10.28515625" customWidth="1"/>
    <col min="8" max="8" width="9.42578125" style="27" bestFit="1" customWidth="1"/>
    <col min="9" max="9" width="11" bestFit="1" customWidth="1"/>
    <col min="16" max="16" width="19.42578125" customWidth="1"/>
    <col min="17" max="17" width="49.85546875" customWidth="1"/>
  </cols>
  <sheetData>
    <row r="1" spans="1:17" x14ac:dyDescent="0.25">
      <c r="A1" s="1"/>
      <c r="B1" s="1"/>
      <c r="C1" s="1"/>
      <c r="D1" s="1"/>
      <c r="E1" s="1"/>
      <c r="L1" s="1"/>
      <c r="M1" s="1"/>
      <c r="N1" s="1"/>
      <c r="O1" s="1"/>
      <c r="P1" s="1"/>
    </row>
    <row r="2" spans="1:17" x14ac:dyDescent="0.25">
      <c r="A2" s="314" t="s">
        <v>0</v>
      </c>
      <c r="B2" s="315"/>
      <c r="C2" s="315"/>
      <c r="D2" s="315"/>
      <c r="E2" s="316"/>
      <c r="F2" s="2" t="s">
        <v>1</v>
      </c>
      <c r="G2" s="58"/>
      <c r="L2" s="314" t="s">
        <v>0</v>
      </c>
      <c r="M2" s="315"/>
      <c r="N2" s="315"/>
      <c r="O2" s="315"/>
      <c r="P2" s="316"/>
      <c r="Q2" s="2" t="s">
        <v>1</v>
      </c>
    </row>
    <row r="3" spans="1:17" x14ac:dyDescent="0.25">
      <c r="A3" s="317" t="s">
        <v>2</v>
      </c>
      <c r="B3" s="318"/>
      <c r="C3" s="318"/>
      <c r="D3" s="318"/>
      <c r="E3" s="319"/>
      <c r="F3" s="3" t="s">
        <v>1023</v>
      </c>
      <c r="G3" s="59"/>
      <c r="L3" s="317" t="s">
        <v>2</v>
      </c>
      <c r="M3" s="318"/>
      <c r="N3" s="318"/>
      <c r="O3" s="318"/>
      <c r="P3" s="319"/>
      <c r="Q3" s="3" t="s">
        <v>1023</v>
      </c>
    </row>
    <row r="4" spans="1:17" x14ac:dyDescent="0.25">
      <c r="A4" s="317" t="s">
        <v>3</v>
      </c>
      <c r="B4" s="318"/>
      <c r="C4" s="318"/>
      <c r="D4" s="318"/>
      <c r="E4" s="319"/>
      <c r="F4" s="4"/>
      <c r="G4" s="4"/>
      <c r="L4" s="317" t="s">
        <v>3</v>
      </c>
      <c r="M4" s="318"/>
      <c r="N4" s="318"/>
      <c r="O4" s="318"/>
      <c r="P4" s="319"/>
      <c r="Q4" s="4"/>
    </row>
    <row r="5" spans="1:17" x14ac:dyDescent="0.25">
      <c r="A5" s="317" t="s">
        <v>4</v>
      </c>
      <c r="B5" s="318"/>
      <c r="C5" s="318"/>
      <c r="D5" s="318"/>
      <c r="E5" s="319"/>
      <c r="F5" s="5" t="s">
        <v>5</v>
      </c>
      <c r="G5" s="7"/>
      <c r="L5" s="317" t="s">
        <v>4</v>
      </c>
      <c r="M5" s="318"/>
      <c r="N5" s="318"/>
      <c r="O5" s="318"/>
      <c r="P5" s="319"/>
      <c r="Q5" s="5" t="s">
        <v>5</v>
      </c>
    </row>
    <row r="6" spans="1:17" x14ac:dyDescent="0.25">
      <c r="A6" s="185"/>
      <c r="B6" s="185"/>
      <c r="C6" s="185"/>
      <c r="D6" s="185"/>
      <c r="E6" s="185"/>
      <c r="F6" s="8"/>
      <c r="G6" s="8"/>
      <c r="L6" s="190"/>
      <c r="M6" s="190"/>
      <c r="N6" s="190"/>
      <c r="O6" s="190"/>
      <c r="P6" s="190"/>
      <c r="Q6" s="8"/>
    </row>
    <row r="7" spans="1:17" x14ac:dyDescent="0.25">
      <c r="A7" s="8" t="s">
        <v>6</v>
      </c>
      <c r="B7" s="1"/>
      <c r="C7" s="1"/>
      <c r="D7" s="1"/>
      <c r="E7" s="1"/>
      <c r="F7" s="8" t="s">
        <v>7</v>
      </c>
      <c r="G7" s="8"/>
      <c r="L7" s="8" t="s">
        <v>6</v>
      </c>
      <c r="M7" s="1"/>
      <c r="N7" s="1"/>
      <c r="O7" s="1"/>
      <c r="P7" s="1"/>
      <c r="Q7" s="8" t="s">
        <v>7</v>
      </c>
    </row>
    <row r="8" spans="1:17" x14ac:dyDescent="0.25">
      <c r="A8" s="320"/>
      <c r="B8" s="321"/>
      <c r="C8" s="321"/>
      <c r="D8" s="321"/>
      <c r="E8" s="322"/>
      <c r="F8" s="9"/>
      <c r="G8" s="14"/>
      <c r="L8" s="320"/>
      <c r="M8" s="321"/>
      <c r="N8" s="321"/>
      <c r="O8" s="321"/>
      <c r="P8" s="322"/>
      <c r="Q8" s="9"/>
    </row>
    <row r="9" spans="1:17" x14ac:dyDescent="0.25">
      <c r="A9" s="323" t="s">
        <v>1205</v>
      </c>
      <c r="B9" s="324"/>
      <c r="C9" s="324"/>
      <c r="D9" s="324"/>
      <c r="E9" s="325"/>
      <c r="F9" s="10" t="s">
        <v>191</v>
      </c>
      <c r="G9" s="14"/>
      <c r="L9" s="323" t="s">
        <v>1205</v>
      </c>
      <c r="M9" s="324"/>
      <c r="N9" s="324"/>
      <c r="O9" s="324"/>
      <c r="P9" s="325"/>
      <c r="Q9" s="10" t="s">
        <v>191</v>
      </c>
    </row>
    <row r="10" spans="1:17" x14ac:dyDescent="0.25">
      <c r="A10" s="308" t="s">
        <v>1206</v>
      </c>
      <c r="B10" s="309"/>
      <c r="C10" s="309"/>
      <c r="D10" s="309"/>
      <c r="E10" s="310"/>
      <c r="F10" s="10"/>
      <c r="G10" s="14"/>
      <c r="L10" s="308" t="s">
        <v>1206</v>
      </c>
      <c r="M10" s="309"/>
      <c r="N10" s="309"/>
      <c r="O10" s="309"/>
      <c r="P10" s="310"/>
      <c r="Q10" s="10"/>
    </row>
    <row r="11" spans="1:17" x14ac:dyDescent="0.25">
      <c r="A11" s="311" t="s">
        <v>9</v>
      </c>
      <c r="B11" s="312"/>
      <c r="C11" s="312"/>
      <c r="D11" s="312"/>
      <c r="E11" s="313"/>
      <c r="F11" s="11"/>
      <c r="G11" s="14"/>
      <c r="L11" s="311" t="s">
        <v>9</v>
      </c>
      <c r="M11" s="312"/>
      <c r="N11" s="312"/>
      <c r="O11" s="312"/>
      <c r="P11" s="313"/>
      <c r="Q11" s="11"/>
    </row>
    <row r="12" spans="1:17" x14ac:dyDescent="0.25">
      <c r="A12" s="69"/>
      <c r="B12" s="69"/>
      <c r="C12" s="69"/>
      <c r="D12" s="69"/>
      <c r="E12" s="69"/>
      <c r="F12" s="70"/>
      <c r="G12" s="70"/>
      <c r="L12" s="69"/>
      <c r="M12" s="69"/>
      <c r="N12" s="69"/>
      <c r="O12" s="69"/>
      <c r="P12" s="69"/>
      <c r="Q12" s="70"/>
    </row>
    <row r="13" spans="1:17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G13" s="72" t="s">
        <v>14</v>
      </c>
      <c r="L13" s="71" t="s">
        <v>10</v>
      </c>
      <c r="M13" s="71" t="s">
        <v>164</v>
      </c>
      <c r="N13" s="71" t="s">
        <v>11</v>
      </c>
      <c r="O13" s="71" t="s">
        <v>12</v>
      </c>
      <c r="P13" s="69" t="s">
        <v>13</v>
      </c>
    </row>
    <row r="14" spans="1:17" x14ac:dyDescent="0.25">
      <c r="A14" s="22">
        <v>1</v>
      </c>
      <c r="B14" s="22" t="s">
        <v>116</v>
      </c>
      <c r="C14" s="22" t="s">
        <v>909</v>
      </c>
      <c r="D14" s="22"/>
      <c r="E14" s="22" t="s">
        <v>910</v>
      </c>
      <c r="F14" s="22"/>
      <c r="G14" s="191">
        <f t="shared" ref="G14:G77" si="0">I14+I14*$H$134</f>
        <v>7.8840000000000003</v>
      </c>
      <c r="H14" s="27">
        <v>6.57</v>
      </c>
      <c r="I14" s="47">
        <f>H14*A14</f>
        <v>6.57</v>
      </c>
      <c r="L14" s="22">
        <v>1</v>
      </c>
      <c r="M14" s="22" t="s">
        <v>116</v>
      </c>
      <c r="N14" s="22" t="s">
        <v>909</v>
      </c>
      <c r="O14" s="22"/>
      <c r="P14" s="22" t="s">
        <v>910</v>
      </c>
      <c r="Q14" s="22"/>
    </row>
    <row r="15" spans="1:17" x14ac:dyDescent="0.25">
      <c r="A15" s="22">
        <v>1</v>
      </c>
      <c r="B15" s="22" t="s">
        <v>116</v>
      </c>
      <c r="C15" s="22" t="s">
        <v>911</v>
      </c>
      <c r="D15" s="22"/>
      <c r="E15" s="22" t="s">
        <v>912</v>
      </c>
      <c r="F15" s="22"/>
      <c r="G15" s="191">
        <f t="shared" si="0"/>
        <v>27.084</v>
      </c>
      <c r="H15" s="27">
        <v>22.57</v>
      </c>
      <c r="I15" s="47">
        <f t="shared" ref="I15:I78" si="1">H15*A15</f>
        <v>22.57</v>
      </c>
      <c r="L15" s="22">
        <v>1</v>
      </c>
      <c r="M15" s="22" t="s">
        <v>116</v>
      </c>
      <c r="N15" s="22" t="s">
        <v>911</v>
      </c>
      <c r="O15" s="22"/>
      <c r="P15" s="22" t="s">
        <v>912</v>
      </c>
      <c r="Q15" s="22"/>
    </row>
    <row r="16" spans="1:17" x14ac:dyDescent="0.25">
      <c r="A16" s="22">
        <v>65</v>
      </c>
      <c r="B16" s="22" t="s">
        <v>111</v>
      </c>
      <c r="C16" s="22" t="s">
        <v>913</v>
      </c>
      <c r="D16" s="22"/>
      <c r="E16" s="22" t="s">
        <v>914</v>
      </c>
      <c r="F16" s="22"/>
      <c r="G16" s="191">
        <f t="shared" si="0"/>
        <v>17.2224</v>
      </c>
      <c r="H16" s="27">
        <v>0.2208</v>
      </c>
      <c r="I16" s="47">
        <f t="shared" si="1"/>
        <v>14.352</v>
      </c>
      <c r="L16" s="22">
        <v>65</v>
      </c>
      <c r="M16" s="22" t="s">
        <v>111</v>
      </c>
      <c r="N16" s="22" t="s">
        <v>913</v>
      </c>
      <c r="O16" s="22"/>
      <c r="P16" s="22" t="s">
        <v>914</v>
      </c>
      <c r="Q16" s="22"/>
    </row>
    <row r="17" spans="1:17" x14ac:dyDescent="0.25">
      <c r="A17" s="22">
        <v>60</v>
      </c>
      <c r="B17" s="22" t="s">
        <v>111</v>
      </c>
      <c r="C17" s="22" t="s">
        <v>996</v>
      </c>
      <c r="D17" s="22"/>
      <c r="E17" s="22" t="s">
        <v>995</v>
      </c>
      <c r="F17" s="22"/>
      <c r="G17" s="191">
        <f t="shared" si="0"/>
        <v>14.4</v>
      </c>
      <c r="H17" s="27">
        <v>0.2</v>
      </c>
      <c r="I17" s="47">
        <f t="shared" si="1"/>
        <v>12</v>
      </c>
      <c r="L17" s="22">
        <v>60</v>
      </c>
      <c r="M17" s="22" t="s">
        <v>111</v>
      </c>
      <c r="N17" s="22" t="s">
        <v>996</v>
      </c>
      <c r="O17" s="22"/>
      <c r="P17" s="22" t="s">
        <v>995</v>
      </c>
      <c r="Q17" s="22"/>
    </row>
    <row r="18" spans="1:17" x14ac:dyDescent="0.25">
      <c r="A18" s="22">
        <v>50</v>
      </c>
      <c r="B18" s="22" t="s">
        <v>111</v>
      </c>
      <c r="C18" s="22" t="s">
        <v>915</v>
      </c>
      <c r="D18" s="22"/>
      <c r="E18" s="22" t="s">
        <v>916</v>
      </c>
      <c r="F18" s="22"/>
      <c r="G18" s="191">
        <f t="shared" si="0"/>
        <v>37.799999999999997</v>
      </c>
      <c r="H18" s="27">
        <v>0.63</v>
      </c>
      <c r="I18" s="47">
        <f t="shared" si="1"/>
        <v>31.5</v>
      </c>
      <c r="L18" s="22">
        <v>50</v>
      </c>
      <c r="M18" s="22" t="s">
        <v>111</v>
      </c>
      <c r="N18" s="22" t="s">
        <v>915</v>
      </c>
      <c r="O18" s="22"/>
      <c r="P18" s="22" t="s">
        <v>916</v>
      </c>
      <c r="Q18" s="22"/>
    </row>
    <row r="19" spans="1:17" x14ac:dyDescent="0.25">
      <c r="A19" s="22">
        <v>1</v>
      </c>
      <c r="B19" s="22" t="s">
        <v>116</v>
      </c>
      <c r="C19" s="22" t="s">
        <v>917</v>
      </c>
      <c r="D19" s="22"/>
      <c r="E19" s="22" t="s">
        <v>918</v>
      </c>
      <c r="F19" s="22"/>
      <c r="G19" s="191">
        <f t="shared" si="0"/>
        <v>0.69443999999999995</v>
      </c>
      <c r="H19" s="27">
        <v>0.57869999999999999</v>
      </c>
      <c r="I19" s="47">
        <f t="shared" si="1"/>
        <v>0.57869999999999999</v>
      </c>
      <c r="L19" s="22">
        <v>1</v>
      </c>
      <c r="M19" s="22" t="s">
        <v>116</v>
      </c>
      <c r="N19" s="22" t="s">
        <v>917</v>
      </c>
      <c r="O19" s="22"/>
      <c r="P19" s="22" t="s">
        <v>918</v>
      </c>
      <c r="Q19" s="22"/>
    </row>
    <row r="20" spans="1:17" x14ac:dyDescent="0.25">
      <c r="A20" s="22">
        <v>20</v>
      </c>
      <c r="B20" s="22" t="s">
        <v>111</v>
      </c>
      <c r="C20" s="22"/>
      <c r="D20" s="22"/>
      <c r="E20" s="22" t="s">
        <v>1080</v>
      </c>
      <c r="F20" s="22"/>
      <c r="G20" s="191">
        <f t="shared" si="0"/>
        <v>31.2</v>
      </c>
      <c r="H20" s="27">
        <v>1.3</v>
      </c>
      <c r="I20" s="47">
        <f t="shared" si="1"/>
        <v>26</v>
      </c>
      <c r="L20" s="22">
        <v>20</v>
      </c>
      <c r="M20" s="22" t="s">
        <v>111</v>
      </c>
      <c r="N20" s="22"/>
      <c r="O20" s="22"/>
      <c r="P20" s="22" t="s">
        <v>1080</v>
      </c>
      <c r="Q20" s="22"/>
    </row>
    <row r="21" spans="1:17" x14ac:dyDescent="0.25">
      <c r="A21" s="22">
        <v>1</v>
      </c>
      <c r="B21" s="22" t="s">
        <v>116</v>
      </c>
      <c r="C21" s="22" t="s">
        <v>919</v>
      </c>
      <c r="D21" s="22"/>
      <c r="E21" s="22" t="s">
        <v>920</v>
      </c>
      <c r="F21" s="22"/>
      <c r="G21" s="191">
        <f t="shared" si="0"/>
        <v>9.2639999999999993</v>
      </c>
      <c r="H21" s="27">
        <v>7.72</v>
      </c>
      <c r="I21" s="47">
        <f t="shared" si="1"/>
        <v>7.72</v>
      </c>
      <c r="L21" s="22">
        <v>1</v>
      </c>
      <c r="M21" s="22" t="s">
        <v>116</v>
      </c>
      <c r="N21" s="22" t="s">
        <v>919</v>
      </c>
      <c r="O21" s="22"/>
      <c r="P21" s="22" t="s">
        <v>920</v>
      </c>
      <c r="Q21" s="22"/>
    </row>
    <row r="22" spans="1:17" x14ac:dyDescent="0.25">
      <c r="A22" s="22">
        <v>18</v>
      </c>
      <c r="B22" s="22" t="s">
        <v>116</v>
      </c>
      <c r="C22" s="22"/>
      <c r="D22" s="22"/>
      <c r="E22" s="22" t="s">
        <v>997</v>
      </c>
      <c r="F22" s="22"/>
      <c r="G22" s="191">
        <f t="shared" si="0"/>
        <v>11.88</v>
      </c>
      <c r="H22" s="27">
        <v>0.55000000000000004</v>
      </c>
      <c r="I22" s="47">
        <f t="shared" si="1"/>
        <v>9.9</v>
      </c>
      <c r="L22" s="22">
        <v>18</v>
      </c>
      <c r="M22" s="22" t="s">
        <v>116</v>
      </c>
      <c r="N22" s="22"/>
      <c r="O22" s="22"/>
      <c r="P22" s="22" t="s">
        <v>997</v>
      </c>
      <c r="Q22" s="22"/>
    </row>
    <row r="23" spans="1:17" x14ac:dyDescent="0.25">
      <c r="A23" s="22">
        <v>2</v>
      </c>
      <c r="B23" s="22" t="s">
        <v>116</v>
      </c>
      <c r="C23" s="22"/>
      <c r="D23" s="22"/>
      <c r="E23" s="22" t="s">
        <v>998</v>
      </c>
      <c r="F23" s="22"/>
      <c r="G23" s="191">
        <f t="shared" si="0"/>
        <v>2.4</v>
      </c>
      <c r="H23" s="27">
        <v>1</v>
      </c>
      <c r="I23" s="47">
        <f t="shared" si="1"/>
        <v>2</v>
      </c>
      <c r="L23" s="22">
        <v>2</v>
      </c>
      <c r="M23" s="22" t="s">
        <v>116</v>
      </c>
      <c r="N23" s="22"/>
      <c r="O23" s="22"/>
      <c r="P23" s="22" t="s">
        <v>998</v>
      </c>
      <c r="Q23" s="22"/>
    </row>
    <row r="24" spans="1:17" x14ac:dyDescent="0.25">
      <c r="A24" s="22">
        <v>5</v>
      </c>
      <c r="B24" s="22" t="s">
        <v>111</v>
      </c>
      <c r="C24" s="22"/>
      <c r="D24" s="22"/>
      <c r="E24" s="22" t="s">
        <v>1050</v>
      </c>
      <c r="F24" s="143" t="s">
        <v>1044</v>
      </c>
      <c r="G24" s="191">
        <f t="shared" si="0"/>
        <v>72</v>
      </c>
      <c r="H24" s="27">
        <v>12</v>
      </c>
      <c r="I24" s="47">
        <f t="shared" si="1"/>
        <v>60</v>
      </c>
      <c r="L24" s="22">
        <v>5</v>
      </c>
      <c r="M24" s="22" t="s">
        <v>111</v>
      </c>
      <c r="N24" s="22"/>
      <c r="O24" s="22"/>
      <c r="P24" s="22" t="s">
        <v>1050</v>
      </c>
      <c r="Q24" s="143" t="s">
        <v>1044</v>
      </c>
    </row>
    <row r="25" spans="1:17" x14ac:dyDescent="0.25">
      <c r="A25" s="22">
        <v>5</v>
      </c>
      <c r="B25" s="22" t="s">
        <v>111</v>
      </c>
      <c r="C25" s="22"/>
      <c r="D25" s="22"/>
      <c r="E25" s="22" t="s">
        <v>1051</v>
      </c>
      <c r="F25" s="143" t="s">
        <v>1044</v>
      </c>
      <c r="G25" s="191">
        <f t="shared" si="0"/>
        <v>36</v>
      </c>
      <c r="H25" s="27">
        <v>6</v>
      </c>
      <c r="I25" s="47">
        <f t="shared" si="1"/>
        <v>30</v>
      </c>
      <c r="L25" s="22">
        <v>5</v>
      </c>
      <c r="M25" s="22" t="s">
        <v>111</v>
      </c>
      <c r="N25" s="22"/>
      <c r="O25" s="22"/>
      <c r="P25" s="22" t="s">
        <v>1051</v>
      </c>
      <c r="Q25" s="143" t="s">
        <v>1044</v>
      </c>
    </row>
    <row r="26" spans="1:17" x14ac:dyDescent="0.25">
      <c r="A26" s="22">
        <v>1</v>
      </c>
      <c r="B26" s="22" t="s">
        <v>116</v>
      </c>
      <c r="C26" s="22"/>
      <c r="D26" s="22"/>
      <c r="E26" s="22" t="s">
        <v>1052</v>
      </c>
      <c r="F26" s="143" t="s">
        <v>1044</v>
      </c>
      <c r="G26" s="191">
        <f t="shared" si="0"/>
        <v>36</v>
      </c>
      <c r="H26" s="27">
        <v>30</v>
      </c>
      <c r="I26" s="47">
        <f t="shared" si="1"/>
        <v>30</v>
      </c>
      <c r="L26" s="22">
        <v>1</v>
      </c>
      <c r="M26" s="22" t="s">
        <v>116</v>
      </c>
      <c r="N26" s="22"/>
      <c r="O26" s="22"/>
      <c r="P26" s="22" t="s">
        <v>1052</v>
      </c>
      <c r="Q26" s="143" t="s">
        <v>1044</v>
      </c>
    </row>
    <row r="27" spans="1:17" x14ac:dyDescent="0.25">
      <c r="A27" s="22">
        <v>5</v>
      </c>
      <c r="B27" s="74" t="s">
        <v>111</v>
      </c>
      <c r="C27" s="22"/>
      <c r="D27" s="22"/>
      <c r="E27" s="22" t="s">
        <v>1053</v>
      </c>
      <c r="F27" s="143" t="s">
        <v>1044</v>
      </c>
      <c r="G27" s="191">
        <f t="shared" si="0"/>
        <v>4.8</v>
      </c>
      <c r="H27" s="27">
        <v>0.8</v>
      </c>
      <c r="I27" s="47">
        <f t="shared" si="1"/>
        <v>4</v>
      </c>
      <c r="L27" s="22">
        <v>5</v>
      </c>
      <c r="M27" s="74" t="s">
        <v>111</v>
      </c>
      <c r="N27" s="22"/>
      <c r="O27" s="22"/>
      <c r="P27" s="22" t="s">
        <v>1053</v>
      </c>
      <c r="Q27" s="143" t="s">
        <v>1044</v>
      </c>
    </row>
    <row r="28" spans="1:17" x14ac:dyDescent="0.25">
      <c r="A28" s="22">
        <v>15</v>
      </c>
      <c r="B28" s="74" t="s">
        <v>111</v>
      </c>
      <c r="C28" s="22"/>
      <c r="D28" s="22"/>
      <c r="E28" s="22" t="s">
        <v>1054</v>
      </c>
      <c r="F28" s="143" t="s">
        <v>1044</v>
      </c>
      <c r="G28" s="191">
        <f t="shared" si="0"/>
        <v>16.2</v>
      </c>
      <c r="H28" s="27">
        <v>0.9</v>
      </c>
      <c r="I28" s="47">
        <f t="shared" si="1"/>
        <v>13.5</v>
      </c>
      <c r="L28" s="22">
        <v>15</v>
      </c>
      <c r="M28" s="74" t="s">
        <v>111</v>
      </c>
      <c r="N28" s="22"/>
      <c r="O28" s="22"/>
      <c r="P28" s="22" t="s">
        <v>1054</v>
      </c>
      <c r="Q28" s="143" t="s">
        <v>1044</v>
      </c>
    </row>
    <row r="29" spans="1:17" x14ac:dyDescent="0.25">
      <c r="A29" s="22">
        <v>1</v>
      </c>
      <c r="B29" s="74" t="s">
        <v>116</v>
      </c>
      <c r="C29" s="22"/>
      <c r="D29" s="22"/>
      <c r="E29" s="22" t="s">
        <v>1055</v>
      </c>
      <c r="F29" s="143" t="s">
        <v>1044</v>
      </c>
      <c r="G29" s="191">
        <f t="shared" si="0"/>
        <v>6</v>
      </c>
      <c r="H29" s="27">
        <v>5</v>
      </c>
      <c r="I29" s="47">
        <f t="shared" si="1"/>
        <v>5</v>
      </c>
      <c r="L29" s="22">
        <v>1</v>
      </c>
      <c r="M29" s="74" t="s">
        <v>116</v>
      </c>
      <c r="N29" s="22"/>
      <c r="O29" s="22"/>
      <c r="P29" s="22" t="s">
        <v>1055</v>
      </c>
      <c r="Q29" s="143" t="s">
        <v>1044</v>
      </c>
    </row>
    <row r="30" spans="1:17" x14ac:dyDescent="0.25">
      <c r="A30" s="22">
        <v>3</v>
      </c>
      <c r="B30" s="181" t="s">
        <v>116</v>
      </c>
      <c r="C30" s="22"/>
      <c r="D30" s="22"/>
      <c r="E30" s="22" t="s">
        <v>1056</v>
      </c>
      <c r="F30" s="143" t="s">
        <v>1044</v>
      </c>
      <c r="G30" s="191">
        <f t="shared" si="0"/>
        <v>9</v>
      </c>
      <c r="H30" s="27">
        <v>2.5</v>
      </c>
      <c r="I30" s="47">
        <f t="shared" si="1"/>
        <v>7.5</v>
      </c>
      <c r="L30" s="22">
        <v>3</v>
      </c>
      <c r="M30" s="181" t="s">
        <v>116</v>
      </c>
      <c r="N30" s="22"/>
      <c r="O30" s="22"/>
      <c r="P30" s="22" t="s">
        <v>1056</v>
      </c>
      <c r="Q30" s="143" t="s">
        <v>1044</v>
      </c>
    </row>
    <row r="31" spans="1:17" x14ac:dyDescent="0.25">
      <c r="A31" s="22">
        <v>1</v>
      </c>
      <c r="B31" s="181" t="s">
        <v>116</v>
      </c>
      <c r="C31" s="22"/>
      <c r="D31" s="22"/>
      <c r="E31" s="22" t="s">
        <v>390</v>
      </c>
      <c r="F31" s="143" t="s">
        <v>1044</v>
      </c>
      <c r="G31" s="191">
        <f t="shared" si="0"/>
        <v>3.6</v>
      </c>
      <c r="H31" s="27">
        <v>3</v>
      </c>
      <c r="I31" s="47">
        <f t="shared" si="1"/>
        <v>3</v>
      </c>
      <c r="L31" s="22">
        <v>1</v>
      </c>
      <c r="M31" s="181" t="s">
        <v>116</v>
      </c>
      <c r="N31" s="22"/>
      <c r="O31" s="22"/>
      <c r="P31" s="22" t="s">
        <v>390</v>
      </c>
      <c r="Q31" s="143" t="s">
        <v>1044</v>
      </c>
    </row>
    <row r="32" spans="1:17" x14ac:dyDescent="0.25">
      <c r="A32" s="22">
        <v>1</v>
      </c>
      <c r="B32" s="181" t="s">
        <v>116</v>
      </c>
      <c r="C32" s="22" t="s">
        <v>107</v>
      </c>
      <c r="D32" s="22" t="s">
        <v>431</v>
      </c>
      <c r="E32" s="22" t="s">
        <v>1058</v>
      </c>
      <c r="F32" s="143" t="s">
        <v>1044</v>
      </c>
      <c r="G32" s="191">
        <f t="shared" si="0"/>
        <v>13.2</v>
      </c>
      <c r="H32" s="27">
        <v>11</v>
      </c>
      <c r="I32" s="47">
        <f t="shared" si="1"/>
        <v>11</v>
      </c>
      <c r="L32" s="22">
        <v>1</v>
      </c>
      <c r="M32" s="181" t="s">
        <v>116</v>
      </c>
      <c r="N32" s="22" t="s">
        <v>107</v>
      </c>
      <c r="O32" s="22" t="s">
        <v>431</v>
      </c>
      <c r="P32" s="22" t="s">
        <v>1058</v>
      </c>
      <c r="Q32" s="143" t="s">
        <v>1044</v>
      </c>
    </row>
    <row r="33" spans="1:17" x14ac:dyDescent="0.25">
      <c r="A33" s="22">
        <v>2</v>
      </c>
      <c r="B33" s="181" t="s">
        <v>116</v>
      </c>
      <c r="C33" s="22" t="s">
        <v>107</v>
      </c>
      <c r="D33" s="22" t="s">
        <v>431</v>
      </c>
      <c r="E33" s="22" t="s">
        <v>294</v>
      </c>
      <c r="F33" s="143" t="s">
        <v>1044</v>
      </c>
      <c r="G33" s="191">
        <f t="shared" si="0"/>
        <v>14.639999999999999</v>
      </c>
      <c r="H33" s="27">
        <v>6.1</v>
      </c>
      <c r="I33" s="47">
        <f t="shared" si="1"/>
        <v>12.2</v>
      </c>
      <c r="L33" s="22">
        <v>2</v>
      </c>
      <c r="M33" s="181" t="s">
        <v>116</v>
      </c>
      <c r="N33" s="22" t="s">
        <v>107</v>
      </c>
      <c r="O33" s="22" t="s">
        <v>431</v>
      </c>
      <c r="P33" s="22" t="s">
        <v>294</v>
      </c>
      <c r="Q33" s="143" t="s">
        <v>1044</v>
      </c>
    </row>
    <row r="34" spans="1:17" x14ac:dyDescent="0.25">
      <c r="A34" s="22">
        <v>2</v>
      </c>
      <c r="B34" s="181" t="s">
        <v>116</v>
      </c>
      <c r="C34" s="22" t="s">
        <v>107</v>
      </c>
      <c r="D34" s="22" t="s">
        <v>431</v>
      </c>
      <c r="E34" s="22" t="s">
        <v>295</v>
      </c>
      <c r="F34" s="143" t="s">
        <v>1044</v>
      </c>
      <c r="G34" s="191">
        <f t="shared" si="0"/>
        <v>7.44</v>
      </c>
      <c r="H34" s="27">
        <v>3.1</v>
      </c>
      <c r="I34" s="47">
        <f t="shared" si="1"/>
        <v>6.2</v>
      </c>
      <c r="L34" s="22">
        <v>2</v>
      </c>
      <c r="M34" s="181" t="s">
        <v>116</v>
      </c>
      <c r="N34" s="22" t="s">
        <v>107</v>
      </c>
      <c r="O34" s="22" t="s">
        <v>431</v>
      </c>
      <c r="P34" s="22" t="s">
        <v>295</v>
      </c>
      <c r="Q34" s="143" t="s">
        <v>1044</v>
      </c>
    </row>
    <row r="35" spans="1:17" x14ac:dyDescent="0.25">
      <c r="A35" s="22">
        <v>2</v>
      </c>
      <c r="B35" s="181" t="s">
        <v>116</v>
      </c>
      <c r="C35" s="22" t="s">
        <v>107</v>
      </c>
      <c r="D35" s="22" t="s">
        <v>431</v>
      </c>
      <c r="E35" s="22" t="s">
        <v>1059</v>
      </c>
      <c r="F35" s="143" t="s">
        <v>1044</v>
      </c>
      <c r="G35" s="191">
        <f t="shared" si="0"/>
        <v>1.2</v>
      </c>
      <c r="H35" s="27">
        <v>0.5</v>
      </c>
      <c r="I35" s="47">
        <f t="shared" si="1"/>
        <v>1</v>
      </c>
      <c r="L35" s="22">
        <v>2</v>
      </c>
      <c r="M35" s="181" t="s">
        <v>116</v>
      </c>
      <c r="N35" s="22" t="s">
        <v>107</v>
      </c>
      <c r="O35" s="22" t="s">
        <v>431</v>
      </c>
      <c r="P35" s="22" t="s">
        <v>1059</v>
      </c>
      <c r="Q35" s="143" t="s">
        <v>1044</v>
      </c>
    </row>
    <row r="36" spans="1:17" x14ac:dyDescent="0.25">
      <c r="A36" s="22">
        <v>1</v>
      </c>
      <c r="B36" s="181" t="s">
        <v>116</v>
      </c>
      <c r="C36" s="22" t="s">
        <v>107</v>
      </c>
      <c r="D36" s="22"/>
      <c r="E36" s="22" t="s">
        <v>1057</v>
      </c>
      <c r="F36" s="143"/>
      <c r="G36" s="191">
        <f t="shared" si="0"/>
        <v>84</v>
      </c>
      <c r="H36" s="27">
        <v>70</v>
      </c>
      <c r="I36" s="47">
        <f t="shared" si="1"/>
        <v>70</v>
      </c>
      <c r="L36" s="22">
        <v>1</v>
      </c>
      <c r="M36" s="181" t="s">
        <v>116</v>
      </c>
      <c r="N36" s="22" t="s">
        <v>107</v>
      </c>
      <c r="O36" s="22"/>
      <c r="P36" s="22" t="s">
        <v>1057</v>
      </c>
      <c r="Q36" s="143"/>
    </row>
    <row r="37" spans="1:17" x14ac:dyDescent="0.25">
      <c r="A37" s="22">
        <v>6</v>
      </c>
      <c r="B37" s="74" t="s">
        <v>116</v>
      </c>
      <c r="C37" s="22" t="s">
        <v>84</v>
      </c>
      <c r="D37" s="22" t="s">
        <v>924</v>
      </c>
      <c r="E37" s="22" t="s">
        <v>925</v>
      </c>
      <c r="F37" s="22"/>
      <c r="G37" s="191">
        <f t="shared" si="0"/>
        <v>30.663359999999997</v>
      </c>
      <c r="H37" s="27">
        <v>4.2587999999999999</v>
      </c>
      <c r="I37" s="47">
        <f t="shared" si="1"/>
        <v>25.552799999999998</v>
      </c>
      <c r="L37" s="22">
        <v>6</v>
      </c>
      <c r="M37" s="74" t="s">
        <v>116</v>
      </c>
      <c r="N37" s="22" t="s">
        <v>84</v>
      </c>
      <c r="O37" s="22" t="s">
        <v>924</v>
      </c>
      <c r="P37" s="22" t="s">
        <v>925</v>
      </c>
      <c r="Q37" s="22"/>
    </row>
    <row r="38" spans="1:17" x14ac:dyDescent="0.25">
      <c r="A38" s="22">
        <v>51</v>
      </c>
      <c r="B38" s="74" t="s">
        <v>116</v>
      </c>
      <c r="C38" s="22" t="s">
        <v>84</v>
      </c>
      <c r="D38" s="22">
        <v>19041</v>
      </c>
      <c r="E38" s="22" t="s">
        <v>926</v>
      </c>
      <c r="F38" s="22"/>
      <c r="G38" s="191">
        <f t="shared" si="0"/>
        <v>45.097667999999999</v>
      </c>
      <c r="H38" s="27">
        <v>0.73689000000000004</v>
      </c>
      <c r="I38" s="47">
        <f t="shared" si="1"/>
        <v>37.581389999999999</v>
      </c>
      <c r="L38" s="22">
        <v>51</v>
      </c>
      <c r="M38" s="74" t="s">
        <v>116</v>
      </c>
      <c r="N38" s="22" t="s">
        <v>84</v>
      </c>
      <c r="O38" s="22">
        <v>19041</v>
      </c>
      <c r="P38" s="22" t="s">
        <v>926</v>
      </c>
      <c r="Q38" s="22"/>
    </row>
    <row r="39" spans="1:17" x14ac:dyDescent="0.25">
      <c r="A39" s="22">
        <v>1</v>
      </c>
      <c r="B39" s="74" t="s">
        <v>116</v>
      </c>
      <c r="C39" s="22" t="s">
        <v>84</v>
      </c>
      <c r="D39" s="22" t="s">
        <v>931</v>
      </c>
      <c r="E39" s="22" t="s">
        <v>932</v>
      </c>
      <c r="F39" s="22"/>
      <c r="G39" s="191">
        <f t="shared" si="0"/>
        <v>4.5926400000000003</v>
      </c>
      <c r="H39" s="27">
        <v>3.8271999999999999</v>
      </c>
      <c r="I39" s="47">
        <f t="shared" si="1"/>
        <v>3.8271999999999999</v>
      </c>
      <c r="L39" s="22">
        <v>1</v>
      </c>
      <c r="M39" s="74" t="s">
        <v>116</v>
      </c>
      <c r="N39" s="22" t="s">
        <v>84</v>
      </c>
      <c r="O39" s="22" t="s">
        <v>931</v>
      </c>
      <c r="P39" s="22" t="s">
        <v>932</v>
      </c>
      <c r="Q39" s="22"/>
    </row>
    <row r="40" spans="1:17" x14ac:dyDescent="0.25">
      <c r="A40" s="22">
        <v>6</v>
      </c>
      <c r="B40" s="74" t="s">
        <v>116</v>
      </c>
      <c r="C40" s="22" t="s">
        <v>84</v>
      </c>
      <c r="D40" s="22" t="s">
        <v>927</v>
      </c>
      <c r="E40" s="22" t="s">
        <v>928</v>
      </c>
      <c r="F40" s="22"/>
      <c r="G40" s="191">
        <f t="shared" si="0"/>
        <v>7.824959999999999</v>
      </c>
      <c r="H40" s="27">
        <v>1.0868</v>
      </c>
      <c r="I40" s="47">
        <f t="shared" si="1"/>
        <v>6.5207999999999995</v>
      </c>
      <c r="L40" s="22">
        <v>6</v>
      </c>
      <c r="M40" s="74" t="s">
        <v>116</v>
      </c>
      <c r="N40" s="22" t="s">
        <v>84</v>
      </c>
      <c r="O40" s="22" t="s">
        <v>927</v>
      </c>
      <c r="P40" s="22" t="s">
        <v>928</v>
      </c>
      <c r="Q40" s="22"/>
    </row>
    <row r="41" spans="1:17" x14ac:dyDescent="0.25">
      <c r="A41" s="22">
        <v>4</v>
      </c>
      <c r="B41" s="19" t="s">
        <v>116</v>
      </c>
      <c r="C41" s="22" t="s">
        <v>84</v>
      </c>
      <c r="D41" s="22">
        <v>19026</v>
      </c>
      <c r="E41" s="22" t="s">
        <v>933</v>
      </c>
      <c r="F41" s="22"/>
      <c r="G41" s="191">
        <f t="shared" si="0"/>
        <v>6.9465599999999998</v>
      </c>
      <c r="H41" s="27">
        <v>1.4472</v>
      </c>
      <c r="I41" s="47">
        <f t="shared" si="1"/>
        <v>5.7888000000000002</v>
      </c>
      <c r="L41" s="22">
        <v>4</v>
      </c>
      <c r="M41" s="19" t="s">
        <v>116</v>
      </c>
      <c r="N41" s="22" t="s">
        <v>84</v>
      </c>
      <c r="O41" s="22">
        <v>19026</v>
      </c>
      <c r="P41" s="22" t="s">
        <v>933</v>
      </c>
      <c r="Q41" s="22"/>
    </row>
    <row r="42" spans="1:17" x14ac:dyDescent="0.25">
      <c r="A42" s="22">
        <v>13</v>
      </c>
      <c r="B42" s="74" t="s">
        <v>116</v>
      </c>
      <c r="C42" s="22" t="s">
        <v>84</v>
      </c>
      <c r="D42" s="22">
        <v>19201</v>
      </c>
      <c r="E42" s="22" t="s">
        <v>936</v>
      </c>
      <c r="F42" s="22"/>
      <c r="G42" s="191">
        <f t="shared" si="0"/>
        <v>55.224000000000004</v>
      </c>
      <c r="H42" s="27">
        <v>3.54</v>
      </c>
      <c r="I42" s="47">
        <f t="shared" si="1"/>
        <v>46.02</v>
      </c>
      <c r="L42" s="22">
        <v>13</v>
      </c>
      <c r="M42" s="74" t="s">
        <v>116</v>
      </c>
      <c r="N42" s="22" t="s">
        <v>84</v>
      </c>
      <c r="O42" s="22">
        <v>19201</v>
      </c>
      <c r="P42" s="22" t="s">
        <v>936</v>
      </c>
      <c r="Q42" s="22"/>
    </row>
    <row r="43" spans="1:17" x14ac:dyDescent="0.25">
      <c r="A43" s="22">
        <v>45</v>
      </c>
      <c r="B43" s="74" t="s">
        <v>116</v>
      </c>
      <c r="C43" s="22" t="s">
        <v>84</v>
      </c>
      <c r="D43" s="22">
        <v>19613</v>
      </c>
      <c r="E43" s="22" t="s">
        <v>921</v>
      </c>
      <c r="F43" s="22"/>
      <c r="G43" s="191">
        <f t="shared" si="0"/>
        <v>48.113999999999997</v>
      </c>
      <c r="H43" s="27">
        <v>0.89100000000000001</v>
      </c>
      <c r="I43" s="47">
        <f t="shared" si="1"/>
        <v>40.094999999999999</v>
      </c>
      <c r="L43" s="22">
        <v>45</v>
      </c>
      <c r="M43" s="74" t="s">
        <v>116</v>
      </c>
      <c r="N43" s="22" t="s">
        <v>84</v>
      </c>
      <c r="O43" s="22">
        <v>19613</v>
      </c>
      <c r="P43" s="22" t="s">
        <v>921</v>
      </c>
      <c r="Q43" s="22"/>
    </row>
    <row r="44" spans="1:17" x14ac:dyDescent="0.25">
      <c r="A44" s="22">
        <v>5</v>
      </c>
      <c r="B44" s="74" t="s">
        <v>116</v>
      </c>
      <c r="C44" s="22" t="s">
        <v>84</v>
      </c>
      <c r="D44" s="22">
        <v>19614</v>
      </c>
      <c r="E44" s="22" t="s">
        <v>934</v>
      </c>
      <c r="F44" s="22"/>
      <c r="G44" s="191">
        <f t="shared" si="0"/>
        <v>11.637600000000001</v>
      </c>
      <c r="H44" s="27">
        <v>1.9396</v>
      </c>
      <c r="I44" s="47">
        <f t="shared" si="1"/>
        <v>9.6980000000000004</v>
      </c>
      <c r="L44" s="22">
        <v>5</v>
      </c>
      <c r="M44" s="74" t="s">
        <v>116</v>
      </c>
      <c r="N44" s="22" t="s">
        <v>84</v>
      </c>
      <c r="O44" s="22">
        <v>19614</v>
      </c>
      <c r="P44" s="22" t="s">
        <v>934</v>
      </c>
      <c r="Q44" s="22"/>
    </row>
    <row r="45" spans="1:17" x14ac:dyDescent="0.25">
      <c r="A45" s="22">
        <v>2</v>
      </c>
      <c r="B45" s="74" t="s">
        <v>116</v>
      </c>
      <c r="C45" s="22" t="s">
        <v>84</v>
      </c>
      <c r="D45" s="22">
        <v>19617</v>
      </c>
      <c r="E45" s="22" t="s">
        <v>935</v>
      </c>
      <c r="F45" s="22"/>
      <c r="G45" s="191">
        <f t="shared" si="0"/>
        <v>7.7126400000000004</v>
      </c>
      <c r="H45" s="27">
        <v>3.2136</v>
      </c>
      <c r="I45" s="47">
        <f t="shared" si="1"/>
        <v>6.4272</v>
      </c>
      <c r="L45" s="22">
        <v>2</v>
      </c>
      <c r="M45" s="74" t="s">
        <v>116</v>
      </c>
      <c r="N45" s="22" t="s">
        <v>84</v>
      </c>
      <c r="O45" s="22">
        <v>19617</v>
      </c>
      <c r="P45" s="22" t="s">
        <v>935</v>
      </c>
      <c r="Q45" s="22"/>
    </row>
    <row r="46" spans="1:17" x14ac:dyDescent="0.25">
      <c r="A46" s="22">
        <v>1</v>
      </c>
      <c r="B46" s="74" t="s">
        <v>116</v>
      </c>
      <c r="C46" s="22" t="s">
        <v>84</v>
      </c>
      <c r="D46" s="22">
        <v>19050</v>
      </c>
      <c r="E46" s="22" t="s">
        <v>940</v>
      </c>
      <c r="F46" s="22"/>
      <c r="G46" s="191">
        <f t="shared" si="0"/>
        <v>13.867199999999999</v>
      </c>
      <c r="H46" s="27">
        <v>11.555999999999999</v>
      </c>
      <c r="I46" s="47">
        <f t="shared" si="1"/>
        <v>11.555999999999999</v>
      </c>
      <c r="L46" s="22">
        <v>1</v>
      </c>
      <c r="M46" s="74" t="s">
        <v>116</v>
      </c>
      <c r="N46" s="22" t="s">
        <v>84</v>
      </c>
      <c r="O46" s="22">
        <v>19050</v>
      </c>
      <c r="P46" s="22" t="s">
        <v>940</v>
      </c>
      <c r="Q46" s="22"/>
    </row>
    <row r="47" spans="1:17" x14ac:dyDescent="0.25">
      <c r="A47" s="22">
        <v>3</v>
      </c>
      <c r="B47" s="74" t="s">
        <v>116</v>
      </c>
      <c r="C47" s="22" t="s">
        <v>84</v>
      </c>
      <c r="D47" s="22">
        <v>19013</v>
      </c>
      <c r="E47" s="22" t="s">
        <v>937</v>
      </c>
      <c r="F47" s="22"/>
      <c r="G47" s="191">
        <f t="shared" si="0"/>
        <v>30.384720000000002</v>
      </c>
      <c r="H47" s="27">
        <v>8.4402000000000008</v>
      </c>
      <c r="I47" s="47">
        <f t="shared" si="1"/>
        <v>25.320600000000002</v>
      </c>
      <c r="L47" s="22">
        <v>3</v>
      </c>
      <c r="M47" s="74" t="s">
        <v>116</v>
      </c>
      <c r="N47" s="22" t="s">
        <v>84</v>
      </c>
      <c r="O47" s="22">
        <v>19013</v>
      </c>
      <c r="P47" s="22" t="s">
        <v>937</v>
      </c>
      <c r="Q47" s="22"/>
    </row>
    <row r="48" spans="1:17" x14ac:dyDescent="0.25">
      <c r="A48" s="22">
        <v>4</v>
      </c>
      <c r="B48" s="74" t="s">
        <v>116</v>
      </c>
      <c r="C48" s="22" t="s">
        <v>84</v>
      </c>
      <c r="D48" s="22" t="s">
        <v>941</v>
      </c>
      <c r="E48" s="22" t="s">
        <v>942</v>
      </c>
      <c r="F48" s="22"/>
      <c r="G48" s="191">
        <f t="shared" si="0"/>
        <v>11.0808</v>
      </c>
      <c r="H48" s="27">
        <v>2.3085</v>
      </c>
      <c r="I48" s="47">
        <f t="shared" si="1"/>
        <v>9.234</v>
      </c>
      <c r="L48" s="22">
        <v>4</v>
      </c>
      <c r="M48" s="74" t="s">
        <v>116</v>
      </c>
      <c r="N48" s="22" t="s">
        <v>84</v>
      </c>
      <c r="O48" s="22" t="s">
        <v>941</v>
      </c>
      <c r="P48" s="22" t="s">
        <v>942</v>
      </c>
      <c r="Q48" s="22"/>
    </row>
    <row r="49" spans="1:17" x14ac:dyDescent="0.25">
      <c r="A49" s="22">
        <v>2</v>
      </c>
      <c r="B49" s="22" t="s">
        <v>116</v>
      </c>
      <c r="C49" s="22" t="s">
        <v>84</v>
      </c>
      <c r="D49" s="22">
        <v>19373</v>
      </c>
      <c r="E49" s="22" t="s">
        <v>938</v>
      </c>
      <c r="F49" s="22"/>
      <c r="G49" s="191">
        <f t="shared" si="0"/>
        <v>43.545599999999993</v>
      </c>
      <c r="H49" s="27">
        <v>18.143999999999998</v>
      </c>
      <c r="I49" s="47">
        <f t="shared" si="1"/>
        <v>36.287999999999997</v>
      </c>
      <c r="L49" s="22">
        <v>2</v>
      </c>
      <c r="M49" s="22" t="s">
        <v>116</v>
      </c>
      <c r="N49" s="22" t="s">
        <v>84</v>
      </c>
      <c r="O49" s="22">
        <v>19373</v>
      </c>
      <c r="P49" s="22" t="s">
        <v>938</v>
      </c>
      <c r="Q49" s="22"/>
    </row>
    <row r="50" spans="1:17" x14ac:dyDescent="0.25">
      <c r="A50" s="22">
        <v>9</v>
      </c>
      <c r="B50" s="22" t="s">
        <v>116</v>
      </c>
      <c r="C50" s="22" t="s">
        <v>84</v>
      </c>
      <c r="D50" s="22">
        <v>19001</v>
      </c>
      <c r="E50" s="22" t="s">
        <v>922</v>
      </c>
      <c r="F50" s="22"/>
      <c r="G50" s="191">
        <f t="shared" si="0"/>
        <v>44.439840000000004</v>
      </c>
      <c r="H50" s="27">
        <v>4.1147999999999998</v>
      </c>
      <c r="I50" s="47">
        <f t="shared" si="1"/>
        <v>37.033200000000001</v>
      </c>
      <c r="L50" s="22">
        <v>9</v>
      </c>
      <c r="M50" s="22" t="s">
        <v>116</v>
      </c>
      <c r="N50" s="22" t="s">
        <v>84</v>
      </c>
      <c r="O50" s="22">
        <v>19001</v>
      </c>
      <c r="P50" s="22" t="s">
        <v>922</v>
      </c>
      <c r="Q50" s="22"/>
    </row>
    <row r="51" spans="1:17" x14ac:dyDescent="0.25">
      <c r="A51" s="22">
        <v>2</v>
      </c>
      <c r="B51" s="22" t="s">
        <v>116</v>
      </c>
      <c r="C51" s="22" t="s">
        <v>84</v>
      </c>
      <c r="D51" s="22">
        <v>19052</v>
      </c>
      <c r="E51" s="22" t="s">
        <v>939</v>
      </c>
      <c r="F51" s="22"/>
      <c r="G51" s="191">
        <f t="shared" si="0"/>
        <v>20.684159999999999</v>
      </c>
      <c r="H51" s="27">
        <v>8.6183999999999994</v>
      </c>
      <c r="I51" s="47">
        <f t="shared" si="1"/>
        <v>17.236799999999999</v>
      </c>
      <c r="L51" s="22">
        <v>2</v>
      </c>
      <c r="M51" s="22" t="s">
        <v>116</v>
      </c>
      <c r="N51" s="22" t="s">
        <v>84</v>
      </c>
      <c r="O51" s="22">
        <v>19052</v>
      </c>
      <c r="P51" s="22" t="s">
        <v>939</v>
      </c>
      <c r="Q51" s="22"/>
    </row>
    <row r="52" spans="1:17" x14ac:dyDescent="0.25">
      <c r="A52" s="22">
        <v>22</v>
      </c>
      <c r="B52" s="22" t="s">
        <v>116</v>
      </c>
      <c r="C52" s="22" t="s">
        <v>84</v>
      </c>
      <c r="D52" s="22">
        <v>19210</v>
      </c>
      <c r="E52" s="22" t="s">
        <v>930</v>
      </c>
      <c r="F52" s="22"/>
      <c r="G52" s="191">
        <f t="shared" si="0"/>
        <v>264.16368</v>
      </c>
      <c r="H52" s="27">
        <v>10.0062</v>
      </c>
      <c r="I52" s="47">
        <f t="shared" si="1"/>
        <v>220.13639999999998</v>
      </c>
      <c r="L52" s="22">
        <v>22</v>
      </c>
      <c r="M52" s="22" t="s">
        <v>116</v>
      </c>
      <c r="N52" s="22" t="s">
        <v>84</v>
      </c>
      <c r="O52" s="22">
        <v>19210</v>
      </c>
      <c r="P52" s="22" t="s">
        <v>930</v>
      </c>
      <c r="Q52" s="22"/>
    </row>
    <row r="53" spans="1:17" x14ac:dyDescent="0.25">
      <c r="A53" s="22">
        <v>18</v>
      </c>
      <c r="B53" s="22" t="s">
        <v>116</v>
      </c>
      <c r="C53" s="22" t="s">
        <v>84</v>
      </c>
      <c r="D53" s="22">
        <v>19203</v>
      </c>
      <c r="E53" s="22" t="s">
        <v>929</v>
      </c>
      <c r="F53" s="22"/>
      <c r="G53" s="191">
        <f t="shared" si="0"/>
        <v>103.80959999999999</v>
      </c>
      <c r="H53" s="27">
        <v>4.806</v>
      </c>
      <c r="I53" s="47">
        <f t="shared" si="1"/>
        <v>86.507999999999996</v>
      </c>
      <c r="L53" s="22">
        <v>18</v>
      </c>
      <c r="M53" s="22" t="s">
        <v>116</v>
      </c>
      <c r="N53" s="22" t="s">
        <v>84</v>
      </c>
      <c r="O53" s="22">
        <v>19203</v>
      </c>
      <c r="P53" s="22" t="s">
        <v>929</v>
      </c>
      <c r="Q53" s="22"/>
    </row>
    <row r="54" spans="1:17" x14ac:dyDescent="0.25">
      <c r="A54" s="22">
        <v>4</v>
      </c>
      <c r="B54" s="22" t="s">
        <v>116</v>
      </c>
      <c r="C54" s="22" t="s">
        <v>84</v>
      </c>
      <c r="D54" s="22">
        <v>19015</v>
      </c>
      <c r="E54" s="22" t="s">
        <v>943</v>
      </c>
      <c r="F54" s="22"/>
      <c r="G54" s="191">
        <f t="shared" si="0"/>
        <v>35.717759999999998</v>
      </c>
      <c r="H54" s="27">
        <v>7.4412000000000003</v>
      </c>
      <c r="I54" s="47">
        <f t="shared" si="1"/>
        <v>29.764800000000001</v>
      </c>
      <c r="L54" s="22">
        <v>4</v>
      </c>
      <c r="M54" s="22" t="s">
        <v>116</v>
      </c>
      <c r="N54" s="22" t="s">
        <v>84</v>
      </c>
      <c r="O54" s="22">
        <v>19015</v>
      </c>
      <c r="P54" s="22" t="s">
        <v>943</v>
      </c>
      <c r="Q54" s="22"/>
    </row>
    <row r="55" spans="1:17" x14ac:dyDescent="0.25">
      <c r="A55" s="22">
        <v>11</v>
      </c>
      <c r="B55" s="22" t="s">
        <v>116</v>
      </c>
      <c r="C55" s="22" t="s">
        <v>84</v>
      </c>
      <c r="D55" s="22">
        <v>19005</v>
      </c>
      <c r="E55" s="22" t="s">
        <v>923</v>
      </c>
      <c r="F55" s="22"/>
      <c r="G55" s="191">
        <f t="shared" si="0"/>
        <v>65.720159999999993</v>
      </c>
      <c r="H55" s="27">
        <v>4.9787999999999997</v>
      </c>
      <c r="I55" s="47">
        <f t="shared" si="1"/>
        <v>54.766799999999996</v>
      </c>
      <c r="L55" s="22">
        <v>11</v>
      </c>
      <c r="M55" s="22" t="s">
        <v>116</v>
      </c>
      <c r="N55" s="22" t="s">
        <v>84</v>
      </c>
      <c r="O55" s="22">
        <v>19005</v>
      </c>
      <c r="P55" s="22" t="s">
        <v>923</v>
      </c>
      <c r="Q55" s="22"/>
    </row>
    <row r="56" spans="1:17" x14ac:dyDescent="0.25">
      <c r="A56" s="22">
        <v>2</v>
      </c>
      <c r="B56" s="22" t="s">
        <v>116</v>
      </c>
      <c r="C56" s="22" t="s">
        <v>84</v>
      </c>
      <c r="D56" s="22">
        <v>2646</v>
      </c>
      <c r="E56" s="22" t="s">
        <v>944</v>
      </c>
      <c r="F56" s="22"/>
      <c r="G56" s="191">
        <f t="shared" si="0"/>
        <v>2.4306719999999999</v>
      </c>
      <c r="H56" s="27">
        <v>1.01278</v>
      </c>
      <c r="I56" s="47">
        <f t="shared" si="1"/>
        <v>2.02556</v>
      </c>
      <c r="L56" s="22">
        <v>2</v>
      </c>
      <c r="M56" s="22" t="s">
        <v>116</v>
      </c>
      <c r="N56" s="22" t="s">
        <v>84</v>
      </c>
      <c r="O56" s="22">
        <v>2646</v>
      </c>
      <c r="P56" s="22" t="s">
        <v>944</v>
      </c>
      <c r="Q56" s="22"/>
    </row>
    <row r="57" spans="1:17" x14ac:dyDescent="0.25">
      <c r="A57" s="22">
        <v>3</v>
      </c>
      <c r="B57" s="19" t="s">
        <v>116</v>
      </c>
      <c r="C57" s="22" t="s">
        <v>84</v>
      </c>
      <c r="D57" s="22" t="s">
        <v>951</v>
      </c>
      <c r="E57" s="22" t="s">
        <v>952</v>
      </c>
      <c r="F57" s="22"/>
      <c r="G57" s="191">
        <f t="shared" si="0"/>
        <v>40.590720000000005</v>
      </c>
      <c r="H57" s="27">
        <v>11.2752</v>
      </c>
      <c r="I57" s="47">
        <f t="shared" si="1"/>
        <v>33.825600000000001</v>
      </c>
      <c r="L57" s="22">
        <v>3</v>
      </c>
      <c r="M57" s="19" t="s">
        <v>116</v>
      </c>
      <c r="N57" s="22" t="s">
        <v>84</v>
      </c>
      <c r="O57" s="22" t="s">
        <v>951</v>
      </c>
      <c r="P57" s="22" t="s">
        <v>952</v>
      </c>
      <c r="Q57" s="22"/>
    </row>
    <row r="58" spans="1:17" x14ac:dyDescent="0.25">
      <c r="A58" s="22">
        <v>2</v>
      </c>
      <c r="B58" s="22" t="s">
        <v>116</v>
      </c>
      <c r="C58" s="22" t="s">
        <v>628</v>
      </c>
      <c r="D58" s="22"/>
      <c r="E58" s="22" t="s">
        <v>1060</v>
      </c>
      <c r="F58" s="22"/>
      <c r="G58" s="191">
        <f t="shared" si="0"/>
        <v>40.799999999999997</v>
      </c>
      <c r="H58" s="27">
        <v>17</v>
      </c>
      <c r="I58" s="47">
        <f t="shared" si="1"/>
        <v>34</v>
      </c>
      <c r="L58" s="22">
        <v>2</v>
      </c>
      <c r="M58" s="22" t="s">
        <v>116</v>
      </c>
      <c r="N58" s="22" t="s">
        <v>628</v>
      </c>
      <c r="O58" s="22"/>
      <c r="P58" s="22" t="s">
        <v>1060</v>
      </c>
      <c r="Q58" s="22"/>
    </row>
    <row r="59" spans="1:17" x14ac:dyDescent="0.25">
      <c r="A59" s="22">
        <v>2</v>
      </c>
      <c r="B59" s="19" t="s">
        <v>116</v>
      </c>
      <c r="C59" s="22"/>
      <c r="D59" s="22"/>
      <c r="E59" s="22" t="s">
        <v>1061</v>
      </c>
      <c r="F59" s="22"/>
      <c r="G59" s="191">
        <f t="shared" si="0"/>
        <v>7.2</v>
      </c>
      <c r="H59" s="27">
        <v>3</v>
      </c>
      <c r="I59" s="47">
        <f t="shared" si="1"/>
        <v>6</v>
      </c>
      <c r="L59" s="22">
        <v>2</v>
      </c>
      <c r="M59" s="19" t="s">
        <v>116</v>
      </c>
      <c r="N59" s="22"/>
      <c r="O59" s="22"/>
      <c r="P59" s="22" t="s">
        <v>1061</v>
      </c>
      <c r="Q59" s="22"/>
    </row>
    <row r="60" spans="1:17" x14ac:dyDescent="0.25">
      <c r="A60" s="22">
        <v>2</v>
      </c>
      <c r="B60" s="19" t="s">
        <v>116</v>
      </c>
      <c r="C60" s="22"/>
      <c r="D60" s="22"/>
      <c r="E60" s="22" t="s">
        <v>177</v>
      </c>
      <c r="F60" s="22"/>
      <c r="G60" s="191">
        <f t="shared" si="0"/>
        <v>2.4</v>
      </c>
      <c r="H60" s="27">
        <v>1</v>
      </c>
      <c r="I60" s="47">
        <f t="shared" si="1"/>
        <v>2</v>
      </c>
      <c r="L60" s="22">
        <v>2</v>
      </c>
      <c r="M60" s="19" t="s">
        <v>116</v>
      </c>
      <c r="N60" s="22"/>
      <c r="O60" s="22"/>
      <c r="P60" s="22" t="s">
        <v>177</v>
      </c>
      <c r="Q60" s="22"/>
    </row>
    <row r="61" spans="1:17" x14ac:dyDescent="0.25">
      <c r="A61" s="22">
        <v>1</v>
      </c>
      <c r="B61" s="189" t="s">
        <v>116</v>
      </c>
      <c r="C61" s="22" t="s">
        <v>1062</v>
      </c>
      <c r="D61" s="22"/>
      <c r="E61" s="22" t="s">
        <v>1063</v>
      </c>
      <c r="F61" s="22"/>
      <c r="G61" s="191">
        <f t="shared" si="0"/>
        <v>42</v>
      </c>
      <c r="H61" s="27">
        <v>35</v>
      </c>
      <c r="I61" s="47">
        <f t="shared" si="1"/>
        <v>35</v>
      </c>
      <c r="L61" s="22">
        <v>1</v>
      </c>
      <c r="M61" s="189" t="s">
        <v>116</v>
      </c>
      <c r="N61" s="22" t="s">
        <v>1062</v>
      </c>
      <c r="O61" s="22"/>
      <c r="P61" s="22" t="s">
        <v>1063</v>
      </c>
      <c r="Q61" s="22"/>
    </row>
    <row r="62" spans="1:17" x14ac:dyDescent="0.25">
      <c r="A62" s="22">
        <v>1</v>
      </c>
      <c r="B62" s="189" t="s">
        <v>116</v>
      </c>
      <c r="C62" s="22"/>
      <c r="D62" s="22"/>
      <c r="E62" s="22" t="s">
        <v>1064</v>
      </c>
      <c r="F62" s="22"/>
      <c r="G62" s="191">
        <f t="shared" si="0"/>
        <v>9.6</v>
      </c>
      <c r="H62" s="27">
        <v>8</v>
      </c>
      <c r="I62" s="47">
        <f t="shared" si="1"/>
        <v>8</v>
      </c>
      <c r="L62" s="22">
        <v>1</v>
      </c>
      <c r="M62" s="189" t="s">
        <v>116</v>
      </c>
      <c r="N62" s="22"/>
      <c r="O62" s="22"/>
      <c r="P62" s="22" t="s">
        <v>1064</v>
      </c>
      <c r="Q62" s="22"/>
    </row>
    <row r="63" spans="1:17" x14ac:dyDescent="0.25">
      <c r="A63" s="22">
        <v>9</v>
      </c>
      <c r="B63" s="19" t="s">
        <v>116</v>
      </c>
      <c r="C63" s="22" t="s">
        <v>84</v>
      </c>
      <c r="D63" s="22" t="s">
        <v>953</v>
      </c>
      <c r="E63" s="22" t="s">
        <v>954</v>
      </c>
      <c r="F63" s="22"/>
      <c r="G63" s="191">
        <f t="shared" si="0"/>
        <v>45.047880000000006</v>
      </c>
      <c r="H63" s="27">
        <v>4.1711</v>
      </c>
      <c r="I63" s="47">
        <f t="shared" si="1"/>
        <v>37.539900000000003</v>
      </c>
      <c r="L63" s="22">
        <v>9</v>
      </c>
      <c r="M63" s="19" t="s">
        <v>116</v>
      </c>
      <c r="N63" s="22" t="s">
        <v>84</v>
      </c>
      <c r="O63" s="22" t="s">
        <v>953</v>
      </c>
      <c r="P63" s="22" t="s">
        <v>954</v>
      </c>
      <c r="Q63" s="22"/>
    </row>
    <row r="64" spans="1:17" x14ac:dyDescent="0.25">
      <c r="A64" s="22">
        <v>3</v>
      </c>
      <c r="B64" s="19" t="s">
        <v>116</v>
      </c>
      <c r="C64" s="22" t="s">
        <v>84</v>
      </c>
      <c r="D64" s="22" t="s">
        <v>955</v>
      </c>
      <c r="E64" s="22" t="s">
        <v>956</v>
      </c>
      <c r="F64" s="22"/>
      <c r="G64" s="191">
        <f t="shared" si="0"/>
        <v>20.91168</v>
      </c>
      <c r="H64" s="27">
        <v>5.8087999999999997</v>
      </c>
      <c r="I64" s="47">
        <f t="shared" si="1"/>
        <v>17.426400000000001</v>
      </c>
      <c r="L64" s="22">
        <v>3</v>
      </c>
      <c r="M64" s="19" t="s">
        <v>116</v>
      </c>
      <c r="N64" s="22" t="s">
        <v>84</v>
      </c>
      <c r="O64" s="22" t="s">
        <v>955</v>
      </c>
      <c r="P64" s="22" t="s">
        <v>956</v>
      </c>
      <c r="Q64" s="22"/>
    </row>
    <row r="65" spans="1:17" x14ac:dyDescent="0.25">
      <c r="A65" s="22">
        <v>30</v>
      </c>
      <c r="B65" s="19" t="s">
        <v>116</v>
      </c>
      <c r="C65" s="22" t="s">
        <v>84</v>
      </c>
      <c r="D65" s="22" t="s">
        <v>957</v>
      </c>
      <c r="E65" s="22" t="s">
        <v>958</v>
      </c>
      <c r="F65" s="22"/>
      <c r="G65" s="191">
        <f t="shared" si="0"/>
        <v>150.15960000000001</v>
      </c>
      <c r="H65" s="27">
        <v>4.1711</v>
      </c>
      <c r="I65" s="47">
        <f t="shared" si="1"/>
        <v>125.133</v>
      </c>
      <c r="L65" s="22">
        <v>30</v>
      </c>
      <c r="M65" s="19" t="s">
        <v>116</v>
      </c>
      <c r="N65" s="22" t="s">
        <v>84</v>
      </c>
      <c r="O65" s="22" t="s">
        <v>957</v>
      </c>
      <c r="P65" s="22" t="s">
        <v>958</v>
      </c>
      <c r="Q65" s="22"/>
    </row>
    <row r="66" spans="1:17" x14ac:dyDescent="0.25">
      <c r="A66" s="22">
        <v>1</v>
      </c>
      <c r="B66" s="19" t="s">
        <v>116</v>
      </c>
      <c r="C66" s="22" t="s">
        <v>84</v>
      </c>
      <c r="D66" s="22" t="s">
        <v>959</v>
      </c>
      <c r="E66" s="22" t="s">
        <v>960</v>
      </c>
      <c r="F66" s="22"/>
      <c r="G66" s="191">
        <f t="shared" si="0"/>
        <v>14.551680000000001</v>
      </c>
      <c r="H66" s="27">
        <v>12.1264</v>
      </c>
      <c r="I66" s="47">
        <f t="shared" si="1"/>
        <v>12.1264</v>
      </c>
      <c r="L66" s="22">
        <v>1</v>
      </c>
      <c r="M66" s="19" t="s">
        <v>116</v>
      </c>
      <c r="N66" s="22" t="s">
        <v>84</v>
      </c>
      <c r="O66" s="22" t="s">
        <v>959</v>
      </c>
      <c r="P66" s="22" t="s">
        <v>960</v>
      </c>
      <c r="Q66" s="22"/>
    </row>
    <row r="67" spans="1:17" x14ac:dyDescent="0.25">
      <c r="A67" s="22">
        <v>6</v>
      </c>
      <c r="B67" s="19" t="s">
        <v>116</v>
      </c>
      <c r="C67" s="22" t="s">
        <v>84</v>
      </c>
      <c r="D67" s="22" t="s">
        <v>961</v>
      </c>
      <c r="E67" s="22" t="s">
        <v>962</v>
      </c>
      <c r="F67" s="22"/>
      <c r="G67" s="191">
        <f t="shared" si="0"/>
        <v>61.323119999999996</v>
      </c>
      <c r="H67" s="27">
        <v>8.5170999999999992</v>
      </c>
      <c r="I67" s="47">
        <f t="shared" si="1"/>
        <v>51.102599999999995</v>
      </c>
      <c r="L67" s="22">
        <v>6</v>
      </c>
      <c r="M67" s="19" t="s">
        <v>116</v>
      </c>
      <c r="N67" s="22" t="s">
        <v>84</v>
      </c>
      <c r="O67" s="22" t="s">
        <v>961</v>
      </c>
      <c r="P67" s="22" t="s">
        <v>962</v>
      </c>
      <c r="Q67" s="22"/>
    </row>
    <row r="68" spans="1:17" x14ac:dyDescent="0.25">
      <c r="A68" s="22">
        <v>2</v>
      </c>
      <c r="B68" s="19" t="s">
        <v>116</v>
      </c>
      <c r="C68" s="22" t="s">
        <v>84</v>
      </c>
      <c r="D68" s="22" t="s">
        <v>963</v>
      </c>
      <c r="E68" s="22" t="s">
        <v>964</v>
      </c>
      <c r="F68" s="22"/>
      <c r="G68" s="191">
        <f t="shared" si="0"/>
        <v>37.9056</v>
      </c>
      <c r="H68" s="27">
        <v>15.794</v>
      </c>
      <c r="I68" s="47">
        <f t="shared" si="1"/>
        <v>31.588000000000001</v>
      </c>
      <c r="L68" s="22">
        <v>2</v>
      </c>
      <c r="M68" s="19" t="s">
        <v>116</v>
      </c>
      <c r="N68" s="22" t="s">
        <v>84</v>
      </c>
      <c r="O68" s="22" t="s">
        <v>963</v>
      </c>
      <c r="P68" s="22" t="s">
        <v>964</v>
      </c>
      <c r="Q68" s="22"/>
    </row>
    <row r="69" spans="1:17" x14ac:dyDescent="0.25">
      <c r="A69" s="22">
        <v>1</v>
      </c>
      <c r="B69" s="19" t="s">
        <v>116</v>
      </c>
      <c r="C69" s="22" t="s">
        <v>474</v>
      </c>
      <c r="D69" s="22" t="s">
        <v>552</v>
      </c>
      <c r="E69" s="22" t="s">
        <v>553</v>
      </c>
      <c r="F69" s="143" t="s">
        <v>1034</v>
      </c>
      <c r="G69" s="191">
        <f t="shared" si="0"/>
        <v>43.02</v>
      </c>
      <c r="H69" s="27">
        <v>35.85</v>
      </c>
      <c r="I69" s="47">
        <f t="shared" si="1"/>
        <v>35.85</v>
      </c>
      <c r="L69" s="187"/>
      <c r="M69" s="33"/>
      <c r="N69" s="33"/>
      <c r="O69" s="33"/>
      <c r="P69" s="33"/>
      <c r="Q69" s="188"/>
    </row>
    <row r="70" spans="1:17" x14ac:dyDescent="0.25">
      <c r="A70" s="22">
        <v>1</v>
      </c>
      <c r="B70" s="19" t="s">
        <v>116</v>
      </c>
      <c r="C70" s="22" t="s">
        <v>1035</v>
      </c>
      <c r="D70" s="22"/>
      <c r="E70" s="22" t="s">
        <v>1036</v>
      </c>
      <c r="F70" s="143" t="s">
        <v>1034</v>
      </c>
      <c r="G70" s="191">
        <f t="shared" si="0"/>
        <v>18</v>
      </c>
      <c r="H70" s="27">
        <v>15</v>
      </c>
      <c r="I70" s="47">
        <f t="shared" si="1"/>
        <v>15</v>
      </c>
      <c r="L70" s="187"/>
      <c r="M70" s="33"/>
      <c r="N70" s="33"/>
      <c r="O70" s="33"/>
      <c r="P70" s="33"/>
      <c r="Q70" s="188" t="s">
        <v>1098</v>
      </c>
    </row>
    <row r="71" spans="1:17" x14ac:dyDescent="0.25">
      <c r="A71" s="22">
        <v>1</v>
      </c>
      <c r="B71" s="19" t="s">
        <v>116</v>
      </c>
      <c r="C71" s="22" t="s">
        <v>474</v>
      </c>
      <c r="D71" s="22"/>
      <c r="E71" s="22" t="s">
        <v>1037</v>
      </c>
      <c r="F71" s="143" t="s">
        <v>1034</v>
      </c>
      <c r="G71" s="191">
        <f t="shared" si="0"/>
        <v>9.6</v>
      </c>
      <c r="H71" s="27">
        <v>8</v>
      </c>
      <c r="I71" s="47">
        <f t="shared" si="1"/>
        <v>8</v>
      </c>
      <c r="L71" s="32" t="s">
        <v>15</v>
      </c>
      <c r="M71" s="33"/>
      <c r="N71" s="33"/>
      <c r="O71" s="33"/>
      <c r="P71" s="33"/>
      <c r="Q71" s="34" t="s">
        <v>16</v>
      </c>
    </row>
    <row r="72" spans="1:17" x14ac:dyDescent="0.25">
      <c r="A72" s="22">
        <v>3</v>
      </c>
      <c r="B72" s="19" t="s">
        <v>116</v>
      </c>
      <c r="C72" s="22" t="s">
        <v>474</v>
      </c>
      <c r="D72" s="22"/>
      <c r="E72" s="22" t="s">
        <v>1038</v>
      </c>
      <c r="F72" s="143" t="s">
        <v>1034</v>
      </c>
      <c r="G72" s="191">
        <f t="shared" si="0"/>
        <v>28.8</v>
      </c>
      <c r="H72" s="27">
        <v>8</v>
      </c>
      <c r="I72" s="47">
        <f t="shared" si="1"/>
        <v>24</v>
      </c>
      <c r="L72" s="32"/>
      <c r="M72" s="33"/>
      <c r="N72" s="33"/>
      <c r="O72" s="33"/>
      <c r="P72" s="33"/>
      <c r="Q72" s="35"/>
    </row>
    <row r="73" spans="1:17" x14ac:dyDescent="0.25">
      <c r="A73" s="22">
        <v>1</v>
      </c>
      <c r="B73" s="19" t="s">
        <v>116</v>
      </c>
      <c r="C73" s="22" t="s">
        <v>84</v>
      </c>
      <c r="D73" s="22" t="s">
        <v>431</v>
      </c>
      <c r="E73" s="22" t="s">
        <v>1039</v>
      </c>
      <c r="F73" s="143" t="s">
        <v>1034</v>
      </c>
      <c r="G73" s="191">
        <f t="shared" si="0"/>
        <v>7.2</v>
      </c>
      <c r="H73" s="27">
        <v>6</v>
      </c>
      <c r="I73" s="47">
        <f t="shared" si="1"/>
        <v>6</v>
      </c>
      <c r="L73" s="32" t="s">
        <v>17</v>
      </c>
      <c r="M73" s="33"/>
      <c r="N73" s="33"/>
      <c r="O73" s="33"/>
      <c r="P73" s="33"/>
      <c r="Q73" s="36"/>
    </row>
    <row r="74" spans="1:17" x14ac:dyDescent="0.25">
      <c r="A74" s="22">
        <v>1</v>
      </c>
      <c r="B74" s="19" t="s">
        <v>116</v>
      </c>
      <c r="C74" s="22" t="s">
        <v>84</v>
      </c>
      <c r="D74" s="22" t="s">
        <v>431</v>
      </c>
      <c r="E74" s="22" t="s">
        <v>588</v>
      </c>
      <c r="F74" s="143" t="s">
        <v>1034</v>
      </c>
      <c r="G74" s="191">
        <f t="shared" si="0"/>
        <v>7.2</v>
      </c>
      <c r="H74" s="27">
        <v>6</v>
      </c>
      <c r="I74" s="47">
        <f t="shared" si="1"/>
        <v>6</v>
      </c>
      <c r="L74" s="37"/>
      <c r="M74" s="38"/>
      <c r="N74" s="38"/>
      <c r="O74" s="38"/>
      <c r="P74" s="38"/>
      <c r="Q74" s="34" t="s">
        <v>18</v>
      </c>
    </row>
    <row r="75" spans="1:17" x14ac:dyDescent="0.25">
      <c r="A75" s="22">
        <v>2</v>
      </c>
      <c r="B75" s="19" t="s">
        <v>116</v>
      </c>
      <c r="C75" s="22" t="s">
        <v>84</v>
      </c>
      <c r="D75" s="22" t="s">
        <v>431</v>
      </c>
      <c r="E75" s="22" t="s">
        <v>1040</v>
      </c>
      <c r="F75" s="143" t="s">
        <v>1034</v>
      </c>
      <c r="G75" s="191">
        <f t="shared" si="0"/>
        <v>5.52</v>
      </c>
      <c r="H75" s="27">
        <v>2.2999999999999998</v>
      </c>
      <c r="I75" s="47">
        <f t="shared" si="1"/>
        <v>4.5999999999999996</v>
      </c>
      <c r="L75" s="32" t="s">
        <v>1024</v>
      </c>
      <c r="M75" s="33"/>
      <c r="N75" s="33"/>
      <c r="O75" s="33"/>
      <c r="P75" s="33"/>
      <c r="Q75" s="39"/>
    </row>
    <row r="76" spans="1:17" x14ac:dyDescent="0.25">
      <c r="A76" s="22">
        <v>1</v>
      </c>
      <c r="B76" s="19" t="s">
        <v>116</v>
      </c>
      <c r="C76" s="22" t="s">
        <v>84</v>
      </c>
      <c r="D76" s="22" t="s">
        <v>431</v>
      </c>
      <c r="E76" s="22" t="s">
        <v>100</v>
      </c>
      <c r="F76" s="143" t="s">
        <v>1034</v>
      </c>
      <c r="G76" s="191">
        <f t="shared" si="0"/>
        <v>0.6</v>
      </c>
      <c r="H76" s="27">
        <v>0.5</v>
      </c>
      <c r="I76" s="47">
        <f t="shared" si="1"/>
        <v>0.5</v>
      </c>
      <c r="L76" s="40"/>
      <c r="M76" s="41"/>
      <c r="N76" s="41"/>
      <c r="O76" s="41"/>
      <c r="P76" s="41"/>
      <c r="Q76" s="36"/>
    </row>
    <row r="77" spans="1:17" x14ac:dyDescent="0.25">
      <c r="A77" s="22">
        <v>2</v>
      </c>
      <c r="B77" s="19" t="s">
        <v>116</v>
      </c>
      <c r="C77" s="22" t="s">
        <v>325</v>
      </c>
      <c r="D77" s="22" t="s">
        <v>965</v>
      </c>
      <c r="E77" s="22" t="s">
        <v>966</v>
      </c>
      <c r="F77" s="143" t="s">
        <v>1034</v>
      </c>
      <c r="G77" s="191">
        <f t="shared" si="0"/>
        <v>40.799999999999997</v>
      </c>
      <c r="H77" s="27">
        <v>17</v>
      </c>
      <c r="I77" s="47">
        <f t="shared" si="1"/>
        <v>34</v>
      </c>
    </row>
    <row r="78" spans="1:17" x14ac:dyDescent="0.25">
      <c r="A78" s="22">
        <v>2</v>
      </c>
      <c r="B78" s="189" t="s">
        <v>116</v>
      </c>
      <c r="C78" s="22" t="s">
        <v>1082</v>
      </c>
      <c r="D78" s="22"/>
      <c r="E78" s="22" t="s">
        <v>1083</v>
      </c>
      <c r="F78" s="143" t="s">
        <v>1034</v>
      </c>
      <c r="G78" s="191">
        <f t="shared" ref="G78:G130" si="2">I78+I78*$H$134</f>
        <v>112.8</v>
      </c>
      <c r="H78" s="27">
        <v>47</v>
      </c>
      <c r="I78" s="47">
        <f t="shared" si="1"/>
        <v>94</v>
      </c>
    </row>
    <row r="79" spans="1:17" x14ac:dyDescent="0.25">
      <c r="A79" s="22">
        <v>1</v>
      </c>
      <c r="B79" s="189" t="s">
        <v>116</v>
      </c>
      <c r="C79" s="22" t="s">
        <v>1084</v>
      </c>
      <c r="D79" s="22"/>
      <c r="E79" s="22" t="s">
        <v>1083</v>
      </c>
      <c r="F79" s="143" t="s">
        <v>1034</v>
      </c>
      <c r="G79" s="191">
        <f t="shared" si="2"/>
        <v>56.4</v>
      </c>
      <c r="H79" s="27">
        <v>47</v>
      </c>
      <c r="I79" s="47">
        <f t="shared" ref="I79:I131" si="3">H79*A79</f>
        <v>47</v>
      </c>
    </row>
    <row r="80" spans="1:17" x14ac:dyDescent="0.25">
      <c r="A80" s="22">
        <v>1</v>
      </c>
      <c r="B80" s="189" t="s">
        <v>116</v>
      </c>
      <c r="C80" s="22" t="s">
        <v>1085</v>
      </c>
      <c r="D80" s="22"/>
      <c r="E80" s="22" t="s">
        <v>1086</v>
      </c>
      <c r="F80" s="143" t="s">
        <v>1034</v>
      </c>
      <c r="G80" s="191">
        <f t="shared" si="2"/>
        <v>36</v>
      </c>
      <c r="H80" s="27">
        <v>30</v>
      </c>
      <c r="I80" s="47">
        <f t="shared" si="3"/>
        <v>30</v>
      </c>
    </row>
    <row r="81" spans="1:9" x14ac:dyDescent="0.25">
      <c r="A81" s="22">
        <v>35</v>
      </c>
      <c r="B81" s="189" t="s">
        <v>111</v>
      </c>
      <c r="C81" s="22"/>
      <c r="D81" s="22"/>
      <c r="E81" s="22" t="s">
        <v>1087</v>
      </c>
      <c r="F81" s="143" t="s">
        <v>1034</v>
      </c>
      <c r="G81" s="191">
        <f t="shared" si="2"/>
        <v>42</v>
      </c>
      <c r="H81" s="27">
        <v>1</v>
      </c>
      <c r="I81" s="47">
        <f t="shared" si="3"/>
        <v>35</v>
      </c>
    </row>
    <row r="82" spans="1:9" x14ac:dyDescent="0.25">
      <c r="A82" s="22">
        <v>5</v>
      </c>
      <c r="B82" s="189" t="s">
        <v>116</v>
      </c>
      <c r="C82" s="22"/>
      <c r="D82" s="22"/>
      <c r="E82" s="22" t="s">
        <v>1088</v>
      </c>
      <c r="F82" s="143" t="s">
        <v>1034</v>
      </c>
      <c r="G82" s="191">
        <f t="shared" si="2"/>
        <v>15</v>
      </c>
      <c r="H82" s="27">
        <v>2.5</v>
      </c>
      <c r="I82" s="47">
        <f t="shared" si="3"/>
        <v>12.5</v>
      </c>
    </row>
    <row r="83" spans="1:9" x14ac:dyDescent="0.25">
      <c r="A83" s="22">
        <v>2</v>
      </c>
      <c r="B83" s="189" t="s">
        <v>116</v>
      </c>
      <c r="C83" s="22"/>
      <c r="D83" s="22"/>
      <c r="E83" s="22" t="s">
        <v>1089</v>
      </c>
      <c r="F83" s="143" t="s">
        <v>1034</v>
      </c>
      <c r="G83" s="191">
        <f t="shared" si="2"/>
        <v>8.4</v>
      </c>
      <c r="H83" s="27">
        <v>3.5</v>
      </c>
      <c r="I83" s="47">
        <f t="shared" si="3"/>
        <v>7</v>
      </c>
    </row>
    <row r="84" spans="1:9" x14ac:dyDescent="0.25">
      <c r="A84" s="22">
        <v>5</v>
      </c>
      <c r="B84" s="189" t="s">
        <v>116</v>
      </c>
      <c r="C84" s="22"/>
      <c r="D84" s="22"/>
      <c r="E84" s="22" t="s">
        <v>1090</v>
      </c>
      <c r="F84" s="143" t="s">
        <v>1034</v>
      </c>
      <c r="G84" s="191">
        <f t="shared" si="2"/>
        <v>5.4</v>
      </c>
      <c r="H84" s="27">
        <v>0.9</v>
      </c>
      <c r="I84" s="47">
        <f t="shared" si="3"/>
        <v>4.5</v>
      </c>
    </row>
    <row r="85" spans="1:9" x14ac:dyDescent="0.25">
      <c r="A85" s="22">
        <v>7</v>
      </c>
      <c r="B85" s="189" t="s">
        <v>116</v>
      </c>
      <c r="C85" s="22"/>
      <c r="D85" s="22"/>
      <c r="E85" s="22" t="s">
        <v>608</v>
      </c>
      <c r="F85" s="143" t="s">
        <v>1034</v>
      </c>
      <c r="G85" s="191">
        <f t="shared" si="2"/>
        <v>8.4</v>
      </c>
      <c r="H85" s="27">
        <v>1</v>
      </c>
      <c r="I85" s="47">
        <f t="shared" si="3"/>
        <v>7</v>
      </c>
    </row>
    <row r="86" spans="1:9" x14ac:dyDescent="0.25">
      <c r="A86" s="22">
        <v>3</v>
      </c>
      <c r="B86" s="189" t="s">
        <v>116</v>
      </c>
      <c r="C86" s="22"/>
      <c r="D86" s="22"/>
      <c r="E86" s="22" t="s">
        <v>1091</v>
      </c>
      <c r="F86" s="143" t="s">
        <v>1034</v>
      </c>
      <c r="G86" s="191">
        <f t="shared" si="2"/>
        <v>3.24</v>
      </c>
      <c r="H86" s="27">
        <v>0.9</v>
      </c>
      <c r="I86" s="47">
        <f t="shared" si="3"/>
        <v>2.7</v>
      </c>
    </row>
    <row r="87" spans="1:9" x14ac:dyDescent="0.25">
      <c r="A87" s="22">
        <v>1</v>
      </c>
      <c r="B87" s="189" t="s">
        <v>116</v>
      </c>
      <c r="C87" s="22" t="s">
        <v>1082</v>
      </c>
      <c r="D87" s="22"/>
      <c r="E87" s="22" t="s">
        <v>1092</v>
      </c>
      <c r="F87" s="143" t="s">
        <v>1034</v>
      </c>
      <c r="G87" s="191">
        <f t="shared" si="2"/>
        <v>9.6</v>
      </c>
      <c r="H87" s="27">
        <v>8</v>
      </c>
      <c r="I87" s="47">
        <f t="shared" si="3"/>
        <v>8</v>
      </c>
    </row>
    <row r="88" spans="1:9" x14ac:dyDescent="0.25">
      <c r="A88" s="22">
        <v>3</v>
      </c>
      <c r="B88" s="189" t="s">
        <v>116</v>
      </c>
      <c r="C88" s="22"/>
      <c r="D88" s="22"/>
      <c r="E88" s="22" t="s">
        <v>1093</v>
      </c>
      <c r="F88" s="143" t="s">
        <v>1034</v>
      </c>
      <c r="G88" s="191">
        <f t="shared" si="2"/>
        <v>10.8</v>
      </c>
      <c r="H88" s="27">
        <v>3</v>
      </c>
      <c r="I88" s="47">
        <f t="shared" si="3"/>
        <v>9</v>
      </c>
    </row>
    <row r="89" spans="1:9" x14ac:dyDescent="0.25">
      <c r="A89" s="22">
        <v>4</v>
      </c>
      <c r="B89" s="189" t="s">
        <v>116</v>
      </c>
      <c r="C89" s="22" t="s">
        <v>107</v>
      </c>
      <c r="D89" s="22" t="s">
        <v>431</v>
      </c>
      <c r="E89" s="22" t="s">
        <v>294</v>
      </c>
      <c r="F89" s="143" t="s">
        <v>1034</v>
      </c>
      <c r="G89" s="191">
        <f t="shared" si="2"/>
        <v>29.279999999999998</v>
      </c>
      <c r="H89" s="27">
        <v>6.1</v>
      </c>
      <c r="I89" s="47">
        <f t="shared" si="3"/>
        <v>24.4</v>
      </c>
    </row>
    <row r="90" spans="1:9" x14ac:dyDescent="0.25">
      <c r="A90" s="22">
        <v>3</v>
      </c>
      <c r="B90" s="189" t="s">
        <v>116</v>
      </c>
      <c r="C90" s="22" t="s">
        <v>107</v>
      </c>
      <c r="D90" s="22" t="s">
        <v>431</v>
      </c>
      <c r="E90" s="22" t="s">
        <v>1040</v>
      </c>
      <c r="F90" s="143" t="s">
        <v>1034</v>
      </c>
      <c r="G90" s="191">
        <f t="shared" si="2"/>
        <v>8.2799999999999994</v>
      </c>
      <c r="H90" s="27">
        <v>2.2999999999999998</v>
      </c>
      <c r="I90" s="47">
        <f t="shared" si="3"/>
        <v>6.8999999999999995</v>
      </c>
    </row>
    <row r="91" spans="1:9" x14ac:dyDescent="0.25">
      <c r="A91" s="22">
        <v>1</v>
      </c>
      <c r="B91" s="189" t="s">
        <v>116</v>
      </c>
      <c r="C91" s="22" t="s">
        <v>107</v>
      </c>
      <c r="D91" s="22" t="s">
        <v>431</v>
      </c>
      <c r="E91" s="22" t="s">
        <v>100</v>
      </c>
      <c r="F91" s="143" t="s">
        <v>1034</v>
      </c>
      <c r="G91" s="191">
        <f t="shared" si="2"/>
        <v>0.6</v>
      </c>
      <c r="H91" s="27">
        <v>0.5</v>
      </c>
      <c r="I91" s="47">
        <f t="shared" si="3"/>
        <v>0.5</v>
      </c>
    </row>
    <row r="92" spans="1:9" x14ac:dyDescent="0.25">
      <c r="A92" s="22">
        <v>1</v>
      </c>
      <c r="B92" s="189" t="s">
        <v>116</v>
      </c>
      <c r="C92" s="22"/>
      <c r="D92" s="22"/>
      <c r="E92" s="22" t="s">
        <v>390</v>
      </c>
      <c r="F92" s="143" t="s">
        <v>1034</v>
      </c>
      <c r="G92" s="191">
        <f t="shared" si="2"/>
        <v>3.6</v>
      </c>
      <c r="H92" s="27">
        <v>3</v>
      </c>
      <c r="I92" s="47">
        <f t="shared" si="3"/>
        <v>3</v>
      </c>
    </row>
    <row r="93" spans="1:9" x14ac:dyDescent="0.25">
      <c r="A93" s="22">
        <v>2</v>
      </c>
      <c r="B93" s="189" t="s">
        <v>111</v>
      </c>
      <c r="C93" s="22"/>
      <c r="D93" s="22"/>
      <c r="E93" s="22" t="s">
        <v>1095</v>
      </c>
      <c r="F93" s="143" t="s">
        <v>1034</v>
      </c>
      <c r="G93" s="191">
        <f t="shared" si="2"/>
        <v>9.6</v>
      </c>
      <c r="H93" s="27">
        <v>4</v>
      </c>
      <c r="I93" s="47">
        <f t="shared" si="3"/>
        <v>8</v>
      </c>
    </row>
    <row r="94" spans="1:9" x14ac:dyDescent="0.25">
      <c r="A94" s="22">
        <v>1</v>
      </c>
      <c r="B94" s="19" t="s">
        <v>116</v>
      </c>
      <c r="C94" s="22" t="s">
        <v>1042</v>
      </c>
      <c r="D94" s="22"/>
      <c r="E94" s="22" t="s">
        <v>1041</v>
      </c>
      <c r="F94" s="143" t="s">
        <v>1041</v>
      </c>
      <c r="G94" s="191">
        <f t="shared" si="2"/>
        <v>37.200000000000003</v>
      </c>
      <c r="H94" s="27">
        <v>31</v>
      </c>
      <c r="I94" s="47">
        <f t="shared" si="3"/>
        <v>31</v>
      </c>
    </row>
    <row r="95" spans="1:9" x14ac:dyDescent="0.25">
      <c r="A95" s="22">
        <v>25</v>
      </c>
      <c r="B95" s="19" t="s">
        <v>111</v>
      </c>
      <c r="C95" s="22"/>
      <c r="D95" s="22"/>
      <c r="E95" s="22" t="s">
        <v>1043</v>
      </c>
      <c r="F95" s="143" t="s">
        <v>1041</v>
      </c>
      <c r="G95" s="191">
        <f t="shared" si="2"/>
        <v>18</v>
      </c>
      <c r="H95" s="27">
        <v>0.6</v>
      </c>
      <c r="I95" s="47">
        <f t="shared" si="3"/>
        <v>15</v>
      </c>
    </row>
    <row r="96" spans="1:9" x14ac:dyDescent="0.25">
      <c r="A96" s="22">
        <v>1</v>
      </c>
      <c r="B96" s="19" t="s">
        <v>116</v>
      </c>
      <c r="C96" s="22" t="s">
        <v>474</v>
      </c>
      <c r="D96" s="22" t="s">
        <v>967</v>
      </c>
      <c r="E96" s="22" t="s">
        <v>968</v>
      </c>
      <c r="F96" s="143" t="s">
        <v>1041</v>
      </c>
      <c r="G96" s="191">
        <f t="shared" si="2"/>
        <v>22.8384</v>
      </c>
      <c r="H96" s="27">
        <v>19.032</v>
      </c>
      <c r="I96" s="47">
        <f t="shared" si="3"/>
        <v>19.032</v>
      </c>
    </row>
    <row r="97" spans="1:9" x14ac:dyDescent="0.25">
      <c r="A97" s="22">
        <v>1</v>
      </c>
      <c r="B97" s="19" t="s">
        <v>116</v>
      </c>
      <c r="C97" s="22" t="s">
        <v>1042</v>
      </c>
      <c r="D97" s="22"/>
      <c r="E97" s="45" t="s">
        <v>1077</v>
      </c>
      <c r="F97" s="143" t="s">
        <v>1041</v>
      </c>
      <c r="G97" s="191">
        <f t="shared" si="2"/>
        <v>558</v>
      </c>
      <c r="H97" s="27">
        <v>465</v>
      </c>
      <c r="I97" s="47">
        <f t="shared" si="3"/>
        <v>465</v>
      </c>
    </row>
    <row r="98" spans="1:9" x14ac:dyDescent="0.25">
      <c r="A98" s="22">
        <v>1</v>
      </c>
      <c r="B98" s="19" t="s">
        <v>116</v>
      </c>
      <c r="C98" s="22" t="s">
        <v>1042</v>
      </c>
      <c r="D98" s="22"/>
      <c r="E98" s="45" t="s">
        <v>1078</v>
      </c>
      <c r="F98" s="143" t="s">
        <v>1041</v>
      </c>
      <c r="G98" s="191">
        <f t="shared" si="2"/>
        <v>41.064</v>
      </c>
      <c r="H98" s="27">
        <v>34.22</v>
      </c>
      <c r="I98" s="47">
        <f t="shared" si="3"/>
        <v>34.22</v>
      </c>
    </row>
    <row r="99" spans="1:9" x14ac:dyDescent="0.25">
      <c r="A99" s="22">
        <v>50</v>
      </c>
      <c r="B99" s="19" t="s">
        <v>111</v>
      </c>
      <c r="C99" s="22"/>
      <c r="D99" s="22"/>
      <c r="E99" s="22" t="s">
        <v>1079</v>
      </c>
      <c r="F99" s="143" t="s">
        <v>1041</v>
      </c>
      <c r="G99" s="191">
        <f t="shared" si="2"/>
        <v>24.6</v>
      </c>
      <c r="H99" s="27">
        <v>0.41</v>
      </c>
      <c r="I99" s="47">
        <f t="shared" si="3"/>
        <v>20.5</v>
      </c>
    </row>
    <row r="100" spans="1:9" x14ac:dyDescent="0.25">
      <c r="A100" s="22">
        <v>4</v>
      </c>
      <c r="B100" s="22" t="s">
        <v>111</v>
      </c>
      <c r="C100" s="22" t="s">
        <v>464</v>
      </c>
      <c r="D100" s="22"/>
      <c r="E100" s="22" t="s">
        <v>1047</v>
      </c>
      <c r="F100" s="143" t="s">
        <v>1045</v>
      </c>
      <c r="G100" s="191">
        <f t="shared" si="2"/>
        <v>28.8</v>
      </c>
      <c r="H100" s="27">
        <v>6</v>
      </c>
      <c r="I100" s="47">
        <f t="shared" si="3"/>
        <v>24</v>
      </c>
    </row>
    <row r="101" spans="1:9" x14ac:dyDescent="0.25">
      <c r="A101" s="22">
        <v>3</v>
      </c>
      <c r="B101" s="19" t="s">
        <v>111</v>
      </c>
      <c r="C101" s="22" t="s">
        <v>464</v>
      </c>
      <c r="D101" s="22" t="s">
        <v>971</v>
      </c>
      <c r="E101" s="22" t="s">
        <v>1046</v>
      </c>
      <c r="F101" s="143" t="s">
        <v>1045</v>
      </c>
      <c r="G101" s="191">
        <f t="shared" si="2"/>
        <v>43.2</v>
      </c>
      <c r="H101" s="27">
        <v>12</v>
      </c>
      <c r="I101" s="47">
        <f t="shared" si="3"/>
        <v>36</v>
      </c>
    </row>
    <row r="102" spans="1:9" x14ac:dyDescent="0.25">
      <c r="A102" s="22">
        <v>1</v>
      </c>
      <c r="B102" s="19" t="s">
        <v>116</v>
      </c>
      <c r="C102" s="22" t="s">
        <v>973</v>
      </c>
      <c r="D102" s="22">
        <v>4716</v>
      </c>
      <c r="E102" s="22" t="s">
        <v>974</v>
      </c>
      <c r="F102" s="143" t="s">
        <v>1045</v>
      </c>
      <c r="G102" s="191">
        <f t="shared" si="2"/>
        <v>42</v>
      </c>
      <c r="H102" s="27">
        <v>35</v>
      </c>
      <c r="I102" s="47">
        <f t="shared" si="3"/>
        <v>35</v>
      </c>
    </row>
    <row r="103" spans="1:9" x14ac:dyDescent="0.25">
      <c r="A103" s="22">
        <v>55</v>
      </c>
      <c r="B103" s="189" t="s">
        <v>111</v>
      </c>
      <c r="C103" s="22"/>
      <c r="D103" s="22"/>
      <c r="E103" s="22" t="s">
        <v>1048</v>
      </c>
      <c r="F103" s="143" t="s">
        <v>1045</v>
      </c>
      <c r="G103" s="191">
        <f t="shared" si="2"/>
        <v>79.2</v>
      </c>
      <c r="H103" s="27">
        <v>1.2</v>
      </c>
      <c r="I103" s="47">
        <f t="shared" si="3"/>
        <v>66</v>
      </c>
    </row>
    <row r="104" spans="1:9" x14ac:dyDescent="0.25">
      <c r="A104" s="22">
        <v>1</v>
      </c>
      <c r="B104" s="19" t="s">
        <v>116</v>
      </c>
      <c r="C104" s="22"/>
      <c r="D104" s="22"/>
      <c r="E104" s="22" t="s">
        <v>1049</v>
      </c>
      <c r="F104" s="143" t="s">
        <v>1045</v>
      </c>
      <c r="G104" s="191">
        <f t="shared" si="2"/>
        <v>18</v>
      </c>
      <c r="H104" s="27">
        <v>15</v>
      </c>
      <c r="I104" s="47">
        <f t="shared" si="3"/>
        <v>15</v>
      </c>
    </row>
    <row r="105" spans="1:9" x14ac:dyDescent="0.25">
      <c r="A105" s="22">
        <v>20</v>
      </c>
      <c r="B105" s="19" t="s">
        <v>111</v>
      </c>
      <c r="C105" s="22"/>
      <c r="D105" s="22"/>
      <c r="E105" s="22" t="s">
        <v>544</v>
      </c>
      <c r="F105" s="143" t="s">
        <v>1045</v>
      </c>
      <c r="G105" s="191">
        <f t="shared" si="2"/>
        <v>7.2</v>
      </c>
      <c r="H105" s="27">
        <v>0.3</v>
      </c>
      <c r="I105" s="47">
        <f t="shared" si="3"/>
        <v>6</v>
      </c>
    </row>
    <row r="106" spans="1:9" x14ac:dyDescent="0.25">
      <c r="A106" s="22">
        <f>90+120+120+50+70+80+350+140</f>
        <v>1020</v>
      </c>
      <c r="B106" s="19" t="s">
        <v>111</v>
      </c>
      <c r="C106" s="22"/>
      <c r="D106" s="22"/>
      <c r="E106" s="22" t="s">
        <v>168</v>
      </c>
      <c r="F106" s="143"/>
      <c r="G106" s="191">
        <f t="shared" si="2"/>
        <v>146.88</v>
      </c>
      <c r="H106" s="27">
        <v>0.12</v>
      </c>
      <c r="I106" s="47">
        <f t="shared" si="3"/>
        <v>122.39999999999999</v>
      </c>
    </row>
    <row r="107" spans="1:9" x14ac:dyDescent="0.25">
      <c r="A107" s="22">
        <v>575</v>
      </c>
      <c r="B107" s="19" t="s">
        <v>111</v>
      </c>
      <c r="C107" s="22"/>
      <c r="D107" s="22"/>
      <c r="E107" s="22" t="s">
        <v>169</v>
      </c>
      <c r="F107" s="143"/>
      <c r="G107" s="191">
        <f t="shared" si="2"/>
        <v>124.2</v>
      </c>
      <c r="H107" s="27">
        <v>0.18</v>
      </c>
      <c r="I107" s="47">
        <f t="shared" si="3"/>
        <v>103.5</v>
      </c>
    </row>
    <row r="108" spans="1:9" x14ac:dyDescent="0.25">
      <c r="A108" s="22">
        <v>150</v>
      </c>
      <c r="B108" s="19" t="s">
        <v>111</v>
      </c>
      <c r="C108" s="22"/>
      <c r="D108" s="22"/>
      <c r="E108" s="22" t="s">
        <v>178</v>
      </c>
      <c r="F108" s="143"/>
      <c r="G108" s="191">
        <f t="shared" si="2"/>
        <v>63</v>
      </c>
      <c r="H108" s="27">
        <v>0.35</v>
      </c>
      <c r="I108" s="47">
        <f t="shared" si="3"/>
        <v>52.5</v>
      </c>
    </row>
    <row r="109" spans="1:9" x14ac:dyDescent="0.25">
      <c r="A109" s="22">
        <v>5</v>
      </c>
      <c r="B109" s="19" t="s">
        <v>111</v>
      </c>
      <c r="C109" s="22"/>
      <c r="D109" s="22"/>
      <c r="E109" s="22" t="s">
        <v>308</v>
      </c>
      <c r="F109" s="143"/>
      <c r="G109" s="191">
        <f t="shared" si="2"/>
        <v>3.6</v>
      </c>
      <c r="H109" s="27">
        <v>0.6</v>
      </c>
      <c r="I109" s="47">
        <f t="shared" si="3"/>
        <v>3</v>
      </c>
    </row>
    <row r="110" spans="1:9" x14ac:dyDescent="0.25">
      <c r="A110" s="22">
        <v>25</v>
      </c>
      <c r="B110" s="19" t="s">
        <v>111</v>
      </c>
      <c r="C110" s="22"/>
      <c r="D110" s="22"/>
      <c r="E110" s="22" t="s">
        <v>1065</v>
      </c>
      <c r="F110" s="143"/>
      <c r="G110" s="191">
        <f t="shared" si="2"/>
        <v>18</v>
      </c>
      <c r="H110" s="27">
        <v>0.6</v>
      </c>
      <c r="I110" s="47">
        <f t="shared" si="3"/>
        <v>15</v>
      </c>
    </row>
    <row r="111" spans="1:9" x14ac:dyDescent="0.25">
      <c r="A111" s="22"/>
      <c r="B111" s="19"/>
      <c r="C111" s="22"/>
      <c r="D111" s="22"/>
      <c r="E111" s="22" t="s">
        <v>1094</v>
      </c>
      <c r="F111" s="22"/>
      <c r="G111" s="191">
        <f t="shared" si="2"/>
        <v>60</v>
      </c>
      <c r="I111" s="27">
        <v>50</v>
      </c>
    </row>
    <row r="112" spans="1:9" x14ac:dyDescent="0.25">
      <c r="A112" s="22">
        <v>1</v>
      </c>
      <c r="B112" s="22" t="s">
        <v>116</v>
      </c>
      <c r="C112" s="22" t="s">
        <v>474</v>
      </c>
      <c r="D112" s="22" t="s">
        <v>945</v>
      </c>
      <c r="E112" s="22" t="s">
        <v>946</v>
      </c>
      <c r="F112" s="143" t="s">
        <v>1066</v>
      </c>
      <c r="G112" s="191">
        <f t="shared" si="2"/>
        <v>21.091200000000001</v>
      </c>
      <c r="H112" s="27">
        <v>17.576000000000001</v>
      </c>
      <c r="I112" s="47">
        <f t="shared" si="3"/>
        <v>17.576000000000001</v>
      </c>
    </row>
    <row r="113" spans="1:9" x14ac:dyDescent="0.25">
      <c r="A113" s="22">
        <v>1</v>
      </c>
      <c r="B113" s="22" t="s">
        <v>116</v>
      </c>
      <c r="C113" s="22" t="s">
        <v>474</v>
      </c>
      <c r="D113" s="22" t="s">
        <v>947</v>
      </c>
      <c r="E113" s="22" t="s">
        <v>948</v>
      </c>
      <c r="F113" s="143" t="s">
        <v>1066</v>
      </c>
      <c r="G113" s="191">
        <f t="shared" si="2"/>
        <v>39.6</v>
      </c>
      <c r="H113" s="27">
        <v>33</v>
      </c>
      <c r="I113" s="47">
        <f t="shared" si="3"/>
        <v>33</v>
      </c>
    </row>
    <row r="114" spans="1:9" x14ac:dyDescent="0.25">
      <c r="A114" s="22">
        <v>1</v>
      </c>
      <c r="B114" s="22" t="s">
        <v>116</v>
      </c>
      <c r="C114" s="22" t="s">
        <v>474</v>
      </c>
      <c r="D114" s="22" t="s">
        <v>949</v>
      </c>
      <c r="E114" s="22" t="s">
        <v>950</v>
      </c>
      <c r="F114" s="143" t="s">
        <v>1066</v>
      </c>
      <c r="G114" s="191">
        <f t="shared" si="2"/>
        <v>28.8</v>
      </c>
      <c r="H114" s="27">
        <v>24</v>
      </c>
      <c r="I114" s="47">
        <f t="shared" si="3"/>
        <v>24</v>
      </c>
    </row>
    <row r="115" spans="1:9" x14ac:dyDescent="0.25">
      <c r="A115" s="22">
        <v>2</v>
      </c>
      <c r="B115" s="22" t="s">
        <v>116</v>
      </c>
      <c r="C115" s="22"/>
      <c r="D115" s="22"/>
      <c r="E115" s="22" t="s">
        <v>1067</v>
      </c>
      <c r="F115" s="143" t="s">
        <v>1066</v>
      </c>
      <c r="G115" s="191">
        <f t="shared" si="2"/>
        <v>60</v>
      </c>
      <c r="H115" s="27">
        <v>25</v>
      </c>
      <c r="I115" s="47">
        <f t="shared" si="3"/>
        <v>50</v>
      </c>
    </row>
    <row r="116" spans="1:9" x14ac:dyDescent="0.25">
      <c r="A116" s="22">
        <v>1</v>
      </c>
      <c r="B116" s="19" t="s">
        <v>116</v>
      </c>
      <c r="C116" s="22" t="s">
        <v>261</v>
      </c>
      <c r="D116" s="22">
        <v>128182300000</v>
      </c>
      <c r="E116" s="22" t="s">
        <v>972</v>
      </c>
      <c r="F116" s="143" t="s">
        <v>1066</v>
      </c>
      <c r="G116" s="191">
        <f t="shared" si="2"/>
        <v>60.995999999999995</v>
      </c>
      <c r="H116" s="27">
        <v>50.83</v>
      </c>
      <c r="I116" s="47">
        <f t="shared" si="3"/>
        <v>50.83</v>
      </c>
    </row>
    <row r="117" spans="1:9" x14ac:dyDescent="0.25">
      <c r="A117" s="22">
        <v>5</v>
      </c>
      <c r="B117" s="22" t="s">
        <v>116</v>
      </c>
      <c r="C117" s="22"/>
      <c r="D117" s="22"/>
      <c r="E117" s="22" t="s">
        <v>1068</v>
      </c>
      <c r="F117" s="143" t="s">
        <v>1066</v>
      </c>
      <c r="G117" s="191">
        <f t="shared" si="2"/>
        <v>48</v>
      </c>
      <c r="H117" s="27">
        <v>8</v>
      </c>
      <c r="I117" s="47">
        <f t="shared" si="3"/>
        <v>40</v>
      </c>
    </row>
    <row r="118" spans="1:9" x14ac:dyDescent="0.25">
      <c r="A118" s="22">
        <v>1</v>
      </c>
      <c r="B118" s="22" t="s">
        <v>116</v>
      </c>
      <c r="C118" s="22"/>
      <c r="D118" s="22"/>
      <c r="E118" s="22" t="s">
        <v>1069</v>
      </c>
      <c r="F118" s="143" t="s">
        <v>1066</v>
      </c>
      <c r="G118" s="191">
        <f t="shared" si="2"/>
        <v>9.6</v>
      </c>
      <c r="H118" s="27">
        <v>8</v>
      </c>
      <c r="I118" s="47">
        <f t="shared" si="3"/>
        <v>8</v>
      </c>
    </row>
    <row r="119" spans="1:9" x14ac:dyDescent="0.25">
      <c r="A119" s="22">
        <v>5</v>
      </c>
      <c r="B119" s="19" t="s">
        <v>116</v>
      </c>
      <c r="C119" s="22"/>
      <c r="D119" s="22"/>
      <c r="E119" s="22" t="s">
        <v>1070</v>
      </c>
      <c r="F119" s="143" t="s">
        <v>1066</v>
      </c>
      <c r="G119" s="191">
        <f t="shared" si="2"/>
        <v>48</v>
      </c>
      <c r="H119" s="27">
        <v>8</v>
      </c>
      <c r="I119" s="47">
        <f t="shared" si="3"/>
        <v>40</v>
      </c>
    </row>
    <row r="120" spans="1:9" x14ac:dyDescent="0.25">
      <c r="A120" s="22">
        <v>1</v>
      </c>
      <c r="B120" s="19" t="s">
        <v>116</v>
      </c>
      <c r="C120" s="22" t="s">
        <v>107</v>
      </c>
      <c r="D120" s="22" t="s">
        <v>431</v>
      </c>
      <c r="E120" s="22" t="s">
        <v>1072</v>
      </c>
      <c r="F120" s="143" t="s">
        <v>1071</v>
      </c>
      <c r="G120" s="191">
        <f t="shared" si="2"/>
        <v>8.4</v>
      </c>
      <c r="H120" s="27">
        <v>7</v>
      </c>
      <c r="I120" s="47">
        <f t="shared" si="3"/>
        <v>7</v>
      </c>
    </row>
    <row r="121" spans="1:9" x14ac:dyDescent="0.25">
      <c r="A121" s="22">
        <v>2</v>
      </c>
      <c r="B121" s="19" t="s">
        <v>116</v>
      </c>
      <c r="C121" s="22" t="s">
        <v>107</v>
      </c>
      <c r="D121" s="22" t="s">
        <v>431</v>
      </c>
      <c r="E121" s="22" t="s">
        <v>588</v>
      </c>
      <c r="F121" s="143" t="s">
        <v>1071</v>
      </c>
      <c r="G121" s="191">
        <f t="shared" si="2"/>
        <v>14.4</v>
      </c>
      <c r="H121" s="27">
        <v>6</v>
      </c>
      <c r="I121" s="47">
        <f t="shared" si="3"/>
        <v>12</v>
      </c>
    </row>
    <row r="122" spans="1:9" x14ac:dyDescent="0.25">
      <c r="A122" s="22">
        <v>1</v>
      </c>
      <c r="B122" s="19" t="s">
        <v>116</v>
      </c>
      <c r="C122" s="22" t="s">
        <v>107</v>
      </c>
      <c r="D122" s="22" t="s">
        <v>431</v>
      </c>
      <c r="E122" s="22" t="s">
        <v>100</v>
      </c>
      <c r="F122" s="143" t="s">
        <v>1071</v>
      </c>
      <c r="G122" s="191">
        <f t="shared" si="2"/>
        <v>0.6</v>
      </c>
      <c r="H122" s="27">
        <v>0.5</v>
      </c>
      <c r="I122" s="47">
        <f t="shared" si="3"/>
        <v>0.5</v>
      </c>
    </row>
    <row r="123" spans="1:9" x14ac:dyDescent="0.25">
      <c r="A123" s="22">
        <v>2</v>
      </c>
      <c r="B123" s="19" t="s">
        <v>116</v>
      </c>
      <c r="C123" s="22" t="s">
        <v>107</v>
      </c>
      <c r="D123" s="22" t="s">
        <v>431</v>
      </c>
      <c r="E123" s="22" t="s">
        <v>294</v>
      </c>
      <c r="F123" s="143" t="s">
        <v>1071</v>
      </c>
      <c r="G123" s="191">
        <f t="shared" si="2"/>
        <v>14.639999999999999</v>
      </c>
      <c r="H123" s="27">
        <v>6.1</v>
      </c>
      <c r="I123" s="47">
        <f t="shared" si="3"/>
        <v>12.2</v>
      </c>
    </row>
    <row r="124" spans="1:9" x14ac:dyDescent="0.25">
      <c r="A124" s="22">
        <v>1</v>
      </c>
      <c r="B124" s="19" t="s">
        <v>116</v>
      </c>
      <c r="C124" s="22" t="s">
        <v>107</v>
      </c>
      <c r="D124" s="22" t="s">
        <v>431</v>
      </c>
      <c r="E124" s="22" t="s">
        <v>438</v>
      </c>
      <c r="F124" s="143" t="s">
        <v>1071</v>
      </c>
      <c r="G124" s="191">
        <f t="shared" si="2"/>
        <v>3.72</v>
      </c>
      <c r="H124" s="27">
        <v>3.1</v>
      </c>
      <c r="I124" s="47">
        <f t="shared" si="3"/>
        <v>3.1</v>
      </c>
    </row>
    <row r="125" spans="1:9" x14ac:dyDescent="0.25">
      <c r="A125" s="22">
        <v>6</v>
      </c>
      <c r="B125" s="19" t="s">
        <v>111</v>
      </c>
      <c r="C125" s="22"/>
      <c r="D125" s="22"/>
      <c r="E125" s="22" t="s">
        <v>167</v>
      </c>
      <c r="F125" s="143" t="s">
        <v>1071</v>
      </c>
      <c r="G125" s="191">
        <f t="shared" si="2"/>
        <v>4.3199999999999994</v>
      </c>
      <c r="H125" s="27">
        <v>0.6</v>
      </c>
      <c r="I125" s="47">
        <f t="shared" si="3"/>
        <v>3.5999999999999996</v>
      </c>
    </row>
    <row r="126" spans="1:9" x14ac:dyDescent="0.25">
      <c r="A126" s="22">
        <v>1</v>
      </c>
      <c r="B126" s="19" t="s">
        <v>116</v>
      </c>
      <c r="C126" s="22"/>
      <c r="D126" s="22"/>
      <c r="E126" s="22" t="s">
        <v>1073</v>
      </c>
      <c r="F126" s="143" t="s">
        <v>1071</v>
      </c>
      <c r="G126" s="191">
        <f t="shared" si="2"/>
        <v>2.4</v>
      </c>
      <c r="H126" s="27">
        <v>2</v>
      </c>
      <c r="I126" s="47">
        <f t="shared" si="3"/>
        <v>2</v>
      </c>
    </row>
    <row r="127" spans="1:9" x14ac:dyDescent="0.25">
      <c r="A127" s="22">
        <v>2</v>
      </c>
      <c r="B127" s="19" t="s">
        <v>116</v>
      </c>
      <c r="C127" s="22"/>
      <c r="D127" s="22"/>
      <c r="E127" s="22" t="s">
        <v>1074</v>
      </c>
      <c r="F127" s="143" t="s">
        <v>1071</v>
      </c>
      <c r="G127" s="191">
        <f t="shared" si="2"/>
        <v>4.8</v>
      </c>
      <c r="H127" s="27">
        <v>2</v>
      </c>
      <c r="I127" s="47">
        <f t="shared" si="3"/>
        <v>4</v>
      </c>
    </row>
    <row r="128" spans="1:9" x14ac:dyDescent="0.25">
      <c r="A128" s="22">
        <v>20</v>
      </c>
      <c r="B128" s="19" t="s">
        <v>111</v>
      </c>
      <c r="C128" s="22"/>
      <c r="D128" s="22"/>
      <c r="E128" s="22" t="s">
        <v>1096</v>
      </c>
      <c r="F128" s="143" t="s">
        <v>575</v>
      </c>
      <c r="G128" s="191">
        <f t="shared" si="2"/>
        <v>28.8</v>
      </c>
      <c r="H128" s="27">
        <v>1.2</v>
      </c>
      <c r="I128" s="47">
        <f t="shared" si="3"/>
        <v>24</v>
      </c>
    </row>
    <row r="129" spans="1:9" x14ac:dyDescent="0.25">
      <c r="A129" s="22">
        <v>3</v>
      </c>
      <c r="B129" s="19" t="s">
        <v>111</v>
      </c>
      <c r="C129" s="22"/>
      <c r="D129" s="22"/>
      <c r="E129" s="22" t="s">
        <v>328</v>
      </c>
      <c r="F129" s="143" t="s">
        <v>575</v>
      </c>
      <c r="G129" s="191">
        <f t="shared" si="2"/>
        <v>7.2</v>
      </c>
      <c r="H129" s="27">
        <v>2</v>
      </c>
      <c r="I129" s="47">
        <f t="shared" si="3"/>
        <v>6</v>
      </c>
    </row>
    <row r="130" spans="1:9" x14ac:dyDescent="0.25">
      <c r="A130" s="19">
        <v>3</v>
      </c>
      <c r="B130" s="19" t="s">
        <v>116</v>
      </c>
      <c r="C130" s="19"/>
      <c r="D130" s="19"/>
      <c r="E130" s="19" t="s">
        <v>1075</v>
      </c>
      <c r="F130" s="143" t="s">
        <v>575</v>
      </c>
      <c r="G130" s="191">
        <f t="shared" si="2"/>
        <v>7.2</v>
      </c>
      <c r="H130" s="27">
        <v>2</v>
      </c>
      <c r="I130" s="47">
        <f t="shared" si="3"/>
        <v>6</v>
      </c>
    </row>
    <row r="131" spans="1:9" x14ac:dyDescent="0.25">
      <c r="A131" s="19">
        <v>3</v>
      </c>
      <c r="B131" s="19" t="s">
        <v>111</v>
      </c>
      <c r="C131" s="19"/>
      <c r="D131" s="19"/>
      <c r="E131" s="19" t="s">
        <v>1076</v>
      </c>
      <c r="F131" s="143" t="s">
        <v>575</v>
      </c>
      <c r="G131" s="191">
        <f>I131+I131*$H$134</f>
        <v>10.8</v>
      </c>
      <c r="H131" s="27">
        <v>3</v>
      </c>
      <c r="I131" s="47">
        <f t="shared" si="3"/>
        <v>9</v>
      </c>
    </row>
    <row r="132" spans="1:9" x14ac:dyDescent="0.25">
      <c r="A132" s="187"/>
      <c r="B132" s="33"/>
      <c r="C132" s="33"/>
      <c r="D132" s="33"/>
      <c r="E132" s="33"/>
      <c r="F132" s="188"/>
      <c r="G132" s="62"/>
    </row>
    <row r="133" spans="1:9" x14ac:dyDescent="0.25">
      <c r="A133" s="187"/>
      <c r="B133" s="33"/>
      <c r="C133" s="33"/>
      <c r="D133" s="33"/>
      <c r="E133" s="33"/>
      <c r="F133" s="188" t="s">
        <v>1098</v>
      </c>
      <c r="G133" s="64">
        <f>SUM(G14:G132)</f>
        <v>4069.3463399999996</v>
      </c>
      <c r="I133" s="47">
        <f>SUM(I14:I132)</f>
        <v>3391.1219499999997</v>
      </c>
    </row>
    <row r="134" spans="1:9" x14ac:dyDescent="0.25">
      <c r="A134" s="32" t="s">
        <v>15</v>
      </c>
      <c r="B134" s="33"/>
      <c r="C134" s="33"/>
      <c r="D134" s="33"/>
      <c r="E134" s="33"/>
      <c r="F134" s="34" t="s">
        <v>16</v>
      </c>
      <c r="G134" s="63"/>
      <c r="H134" s="94">
        <v>0.2</v>
      </c>
      <c r="I134" s="47">
        <f>I133+I133*H134</f>
        <v>4069.3463399999996</v>
      </c>
    </row>
    <row r="135" spans="1:9" x14ac:dyDescent="0.25">
      <c r="A135" s="32"/>
      <c r="B135" s="33"/>
      <c r="C135" s="33"/>
      <c r="D135" s="33"/>
      <c r="E135" s="33"/>
      <c r="F135" s="35"/>
      <c r="G135" s="63"/>
    </row>
    <row r="136" spans="1:9" x14ac:dyDescent="0.25">
      <c r="A136" s="32" t="s">
        <v>17</v>
      </c>
      <c r="B136" s="33"/>
      <c r="C136" s="33"/>
      <c r="D136" s="33"/>
      <c r="E136" s="33"/>
      <c r="F136" s="36"/>
      <c r="G136" s="62"/>
    </row>
    <row r="137" spans="1:9" x14ac:dyDescent="0.25">
      <c r="A137" s="37"/>
      <c r="B137" s="38"/>
      <c r="C137" s="38"/>
      <c r="D137" s="38"/>
      <c r="E137" s="38"/>
      <c r="F137" s="34" t="s">
        <v>18</v>
      </c>
      <c r="G137" s="63"/>
    </row>
    <row r="138" spans="1:9" x14ac:dyDescent="0.25">
      <c r="A138" s="32" t="s">
        <v>1024</v>
      </c>
      <c r="B138" s="33"/>
      <c r="C138" s="33"/>
      <c r="D138" s="33"/>
      <c r="E138" s="33"/>
      <c r="F138" s="39"/>
      <c r="G138" s="62"/>
    </row>
    <row r="139" spans="1:9" x14ac:dyDescent="0.25">
      <c r="A139" s="40"/>
      <c r="B139" s="41"/>
      <c r="C139" s="41"/>
      <c r="D139" s="41"/>
      <c r="E139" s="41"/>
      <c r="F139" s="36"/>
      <c r="G139" s="62"/>
    </row>
    <row r="141" spans="1:9" x14ac:dyDescent="0.25">
      <c r="E141" t="s">
        <v>655</v>
      </c>
      <c r="F141" s="47">
        <f>I134</f>
        <v>4069.3463399999996</v>
      </c>
      <c r="G141" s="47"/>
    </row>
    <row r="142" spans="1:9" x14ac:dyDescent="0.25">
      <c r="A142" t="s">
        <v>977</v>
      </c>
      <c r="F142" s="27"/>
      <c r="G142" s="27"/>
    </row>
    <row r="143" spans="1:9" x14ac:dyDescent="0.25">
      <c r="F143" s="24"/>
      <c r="G143" s="24"/>
    </row>
    <row r="144" spans="1:9" x14ac:dyDescent="0.25">
      <c r="C144" t="s">
        <v>978</v>
      </c>
      <c r="D144">
        <v>3</v>
      </c>
      <c r="E144" t="s">
        <v>687</v>
      </c>
      <c r="F144" s="24"/>
      <c r="G144" s="24"/>
    </row>
    <row r="145" spans="3:7" x14ac:dyDescent="0.25">
      <c r="C145" t="s">
        <v>979</v>
      </c>
      <c r="D145">
        <v>7</v>
      </c>
      <c r="E145" t="s">
        <v>980</v>
      </c>
    </row>
    <row r="146" spans="3:7" x14ac:dyDescent="0.25">
      <c r="C146" t="s">
        <v>981</v>
      </c>
      <c r="D146">
        <v>9</v>
      </c>
      <c r="E146" t="s">
        <v>982</v>
      </c>
      <c r="F146" s="24"/>
      <c r="G146" s="24"/>
    </row>
    <row r="147" spans="3:7" x14ac:dyDescent="0.25">
      <c r="C147" t="s">
        <v>983</v>
      </c>
      <c r="D147">
        <v>9</v>
      </c>
      <c r="E147" t="s">
        <v>984</v>
      </c>
    </row>
    <row r="148" spans="3:7" x14ac:dyDescent="0.25">
      <c r="C148" t="s">
        <v>683</v>
      </c>
      <c r="D148">
        <v>3</v>
      </c>
      <c r="E148" t="s">
        <v>985</v>
      </c>
    </row>
    <row r="149" spans="3:7" x14ac:dyDescent="0.25">
      <c r="C149" t="s">
        <v>989</v>
      </c>
      <c r="D149">
        <v>7</v>
      </c>
      <c r="E149" t="s">
        <v>990</v>
      </c>
    </row>
    <row r="150" spans="3:7" x14ac:dyDescent="0.25">
      <c r="C150" t="s">
        <v>991</v>
      </c>
      <c r="D150">
        <v>4</v>
      </c>
      <c r="E150" t="s">
        <v>992</v>
      </c>
    </row>
    <row r="151" spans="3:7" x14ac:dyDescent="0.25">
      <c r="C151" t="s">
        <v>993</v>
      </c>
      <c r="D151">
        <v>9</v>
      </c>
      <c r="E151" t="s">
        <v>994</v>
      </c>
    </row>
    <row r="152" spans="3:7" x14ac:dyDescent="0.25">
      <c r="C152" t="s">
        <v>1000</v>
      </c>
      <c r="D152">
        <v>1.5</v>
      </c>
      <c r="E152" t="s">
        <v>1001</v>
      </c>
    </row>
    <row r="153" spans="3:7" x14ac:dyDescent="0.25">
      <c r="C153" t="s">
        <v>1002</v>
      </c>
      <c r="D153">
        <v>2</v>
      </c>
      <c r="E153" t="s">
        <v>1003</v>
      </c>
    </row>
    <row r="154" spans="3:7" x14ac:dyDescent="0.25">
      <c r="C154" t="s">
        <v>1004</v>
      </c>
      <c r="D154">
        <v>1</v>
      </c>
      <c r="E154" t="s">
        <v>1005</v>
      </c>
    </row>
    <row r="155" spans="3:7" x14ac:dyDescent="0.25">
      <c r="C155" t="s">
        <v>1006</v>
      </c>
      <c r="D155">
        <v>1.5</v>
      </c>
      <c r="E155" t="s">
        <v>1007</v>
      </c>
    </row>
    <row r="156" spans="3:7" x14ac:dyDescent="0.25">
      <c r="C156" t="s">
        <v>1008</v>
      </c>
      <c r="D156">
        <v>6</v>
      </c>
      <c r="E156" t="s">
        <v>1009</v>
      </c>
    </row>
    <row r="157" spans="3:7" x14ac:dyDescent="0.25">
      <c r="C157" t="s">
        <v>1010</v>
      </c>
      <c r="D157">
        <v>7</v>
      </c>
      <c r="E157" t="s">
        <v>1011</v>
      </c>
    </row>
    <row r="158" spans="3:7" x14ac:dyDescent="0.25">
      <c r="C158" t="s">
        <v>1012</v>
      </c>
      <c r="D158">
        <v>3</v>
      </c>
      <c r="E158" t="s">
        <v>1013</v>
      </c>
    </row>
    <row r="159" spans="3:7" x14ac:dyDescent="0.25">
      <c r="C159" t="s">
        <v>1014</v>
      </c>
      <c r="D159">
        <v>6</v>
      </c>
      <c r="E159" t="s">
        <v>1015</v>
      </c>
    </row>
    <row r="160" spans="3:7" x14ac:dyDescent="0.25">
      <c r="C160" t="s">
        <v>1021</v>
      </c>
      <c r="D160" s="48">
        <v>7</v>
      </c>
      <c r="E160" t="s">
        <v>1022</v>
      </c>
    </row>
    <row r="161" spans="1:8" x14ac:dyDescent="0.25">
      <c r="D161">
        <f>SUM(D144:D160)</f>
        <v>86</v>
      </c>
      <c r="E161" t="s">
        <v>449</v>
      </c>
      <c r="F161" s="27">
        <f>D161*23</f>
        <v>1978</v>
      </c>
      <c r="G161" s="27"/>
    </row>
    <row r="164" spans="1:8" x14ac:dyDescent="0.25">
      <c r="A164" s="56" t="s">
        <v>986</v>
      </c>
    </row>
    <row r="165" spans="1:8" x14ac:dyDescent="0.25">
      <c r="B165" t="s">
        <v>1033</v>
      </c>
    </row>
    <row r="166" spans="1:8" x14ac:dyDescent="0.25">
      <c r="C166" t="s">
        <v>987</v>
      </c>
      <c r="D166">
        <v>2</v>
      </c>
      <c r="E166" t="s">
        <v>988</v>
      </c>
    </row>
    <row r="167" spans="1:8" x14ac:dyDescent="0.25">
      <c r="C167" t="s">
        <v>645</v>
      </c>
      <c r="D167">
        <v>1</v>
      </c>
      <c r="E167" t="s">
        <v>988</v>
      </c>
    </row>
    <row r="168" spans="1:8" x14ac:dyDescent="0.25">
      <c r="C168" t="s">
        <v>1018</v>
      </c>
      <c r="D168">
        <v>9</v>
      </c>
      <c r="E168" t="s">
        <v>692</v>
      </c>
    </row>
    <row r="169" spans="1:8" x14ac:dyDescent="0.25">
      <c r="C169" t="s">
        <v>1019</v>
      </c>
      <c r="D169" s="48">
        <v>8</v>
      </c>
      <c r="E169" t="s">
        <v>1020</v>
      </c>
    </row>
    <row r="170" spans="1:8" x14ac:dyDescent="0.25">
      <c r="D170">
        <f>SUM(D166:D169)</f>
        <v>20</v>
      </c>
      <c r="E170" t="s">
        <v>449</v>
      </c>
      <c r="F170" s="27">
        <f>D170*23</f>
        <v>460</v>
      </c>
      <c r="G170" s="27"/>
    </row>
    <row r="172" spans="1:8" x14ac:dyDescent="0.25">
      <c r="B172" t="s">
        <v>404</v>
      </c>
    </row>
    <row r="173" spans="1:8" x14ac:dyDescent="0.25">
      <c r="C173" t="s">
        <v>116</v>
      </c>
      <c r="D173">
        <v>3</v>
      </c>
      <c r="E173" t="s">
        <v>999</v>
      </c>
      <c r="F173" s="47">
        <f>H173+H173*$H$187</f>
        <v>5</v>
      </c>
      <c r="H173" s="27">
        <v>4</v>
      </c>
    </row>
    <row r="174" spans="1:8" x14ac:dyDescent="0.25">
      <c r="B174" s="52"/>
      <c r="C174" t="s">
        <v>116</v>
      </c>
      <c r="D174">
        <v>1</v>
      </c>
      <c r="E174" t="s">
        <v>1025</v>
      </c>
      <c r="F174" s="47">
        <f t="shared" ref="F174:F184" si="4">H174+H174*$H$187</f>
        <v>375</v>
      </c>
      <c r="H174" s="27">
        <v>300</v>
      </c>
    </row>
    <row r="175" spans="1:8" x14ac:dyDescent="0.25">
      <c r="B175" s="62"/>
      <c r="C175" t="s">
        <v>116</v>
      </c>
      <c r="D175">
        <v>1</v>
      </c>
      <c r="E175" t="s">
        <v>970</v>
      </c>
      <c r="F175" s="47">
        <f t="shared" si="4"/>
        <v>40.4375</v>
      </c>
      <c r="H175" s="27">
        <v>32.35</v>
      </c>
    </row>
    <row r="176" spans="1:8" x14ac:dyDescent="0.25">
      <c r="B176" s="52"/>
      <c r="C176" t="s">
        <v>111</v>
      </c>
      <c r="D176">
        <v>6</v>
      </c>
      <c r="E176" t="s">
        <v>1026</v>
      </c>
      <c r="F176" s="47">
        <f t="shared" si="4"/>
        <v>97.5</v>
      </c>
      <c r="H176" s="27">
        <f>13*6</f>
        <v>78</v>
      </c>
    </row>
    <row r="177" spans="2:8" x14ac:dyDescent="0.25">
      <c r="B177" s="52"/>
      <c r="C177" t="s">
        <v>116</v>
      </c>
      <c r="D177">
        <v>1</v>
      </c>
      <c r="E177" t="s">
        <v>1027</v>
      </c>
      <c r="F177" s="47">
        <f t="shared" si="4"/>
        <v>93.75</v>
      </c>
      <c r="H177" s="27">
        <v>75</v>
      </c>
    </row>
    <row r="178" spans="2:8" x14ac:dyDescent="0.25">
      <c r="C178" t="s">
        <v>116</v>
      </c>
      <c r="D178">
        <v>2</v>
      </c>
      <c r="E178" t="s">
        <v>1028</v>
      </c>
      <c r="F178" s="47">
        <f t="shared" si="4"/>
        <v>92.5</v>
      </c>
      <c r="H178" s="27">
        <v>74</v>
      </c>
    </row>
    <row r="179" spans="2:8" x14ac:dyDescent="0.25">
      <c r="C179" t="s">
        <v>111</v>
      </c>
      <c r="D179">
        <v>75</v>
      </c>
      <c r="E179" t="s">
        <v>544</v>
      </c>
      <c r="F179" s="47">
        <f t="shared" si="4"/>
        <v>28.75</v>
      </c>
      <c r="H179" s="27">
        <v>23</v>
      </c>
    </row>
    <row r="180" spans="2:8" x14ac:dyDescent="0.25">
      <c r="C180" t="s">
        <v>111</v>
      </c>
      <c r="D180">
        <v>30</v>
      </c>
      <c r="E180" t="s">
        <v>1029</v>
      </c>
      <c r="F180" s="47">
        <f t="shared" si="4"/>
        <v>17.5</v>
      </c>
      <c r="H180" s="27">
        <v>14</v>
      </c>
    </row>
    <row r="181" spans="2:8" x14ac:dyDescent="0.25">
      <c r="C181" t="s">
        <v>111</v>
      </c>
      <c r="D181">
        <v>6</v>
      </c>
      <c r="E181" t="s">
        <v>1030</v>
      </c>
      <c r="F181" s="47">
        <f t="shared" si="4"/>
        <v>5</v>
      </c>
      <c r="H181" s="27">
        <v>4</v>
      </c>
    </row>
    <row r="182" spans="2:8" x14ac:dyDescent="0.25">
      <c r="C182" t="s">
        <v>116</v>
      </c>
      <c r="D182">
        <v>1</v>
      </c>
      <c r="E182" t="s">
        <v>597</v>
      </c>
      <c r="F182" s="47">
        <f t="shared" si="4"/>
        <v>5</v>
      </c>
      <c r="H182" s="27">
        <v>4</v>
      </c>
    </row>
    <row r="183" spans="2:8" x14ac:dyDescent="0.25">
      <c r="C183" t="s">
        <v>116</v>
      </c>
      <c r="D183">
        <v>1</v>
      </c>
      <c r="E183" t="s">
        <v>1031</v>
      </c>
      <c r="F183" s="47">
        <f t="shared" si="4"/>
        <v>17.5</v>
      </c>
      <c r="H183" s="27">
        <v>14</v>
      </c>
    </row>
    <row r="184" spans="2:8" x14ac:dyDescent="0.25">
      <c r="C184" t="s">
        <v>111</v>
      </c>
      <c r="D184">
        <v>50</v>
      </c>
      <c r="E184" t="s">
        <v>1081</v>
      </c>
      <c r="F184" s="47">
        <f t="shared" si="4"/>
        <v>81.25</v>
      </c>
      <c r="H184" s="27">
        <v>65</v>
      </c>
    </row>
    <row r="185" spans="2:8" x14ac:dyDescent="0.25">
      <c r="E185" t="s">
        <v>1032</v>
      </c>
      <c r="F185" s="50">
        <v>25</v>
      </c>
      <c r="G185" s="52"/>
      <c r="H185" s="27">
        <v>25</v>
      </c>
    </row>
    <row r="186" spans="2:8" x14ac:dyDescent="0.25">
      <c r="E186" t="s">
        <v>1097</v>
      </c>
      <c r="F186" s="27">
        <f>SUM(F173:F185)</f>
        <v>884.1875</v>
      </c>
      <c r="H186" s="27">
        <f>SUM(H173:H185)</f>
        <v>712.35</v>
      </c>
    </row>
    <row r="187" spans="2:8" x14ac:dyDescent="0.25">
      <c r="H187" s="94">
        <v>0.25</v>
      </c>
    </row>
    <row r="188" spans="2:8" x14ac:dyDescent="0.25">
      <c r="E188" t="s">
        <v>146</v>
      </c>
      <c r="F188" s="27">
        <v>150</v>
      </c>
      <c r="G188" s="192" t="s">
        <v>1017</v>
      </c>
      <c r="H188" s="192" t="s">
        <v>1016</v>
      </c>
    </row>
    <row r="189" spans="2:8" x14ac:dyDescent="0.25">
      <c r="F189" s="48"/>
      <c r="G189" s="52"/>
    </row>
    <row r="191" spans="2:8" x14ac:dyDescent="0.25">
      <c r="F191" s="47">
        <f>F188+F170+F161+F141+F186</f>
        <v>7541.5338400000001</v>
      </c>
      <c r="G191" s="47"/>
    </row>
    <row r="193" spans="1:8" x14ac:dyDescent="0.25">
      <c r="A193">
        <v>1</v>
      </c>
      <c r="B193" s="19" t="s">
        <v>1099</v>
      </c>
      <c r="C193" t="s">
        <v>969</v>
      </c>
      <c r="D193" t="s">
        <v>975</v>
      </c>
      <c r="E193" t="s">
        <v>976</v>
      </c>
      <c r="F193" s="27">
        <v>25</v>
      </c>
      <c r="H193" s="27">
        <v>14.15</v>
      </c>
    </row>
  </sheetData>
  <mergeCells count="16">
    <mergeCell ref="A10:E10"/>
    <mergeCell ref="A11:E11"/>
    <mergeCell ref="A2:E2"/>
    <mergeCell ref="A3:E3"/>
    <mergeCell ref="A4:E4"/>
    <mergeCell ref="A5:E5"/>
    <mergeCell ref="A8:E8"/>
    <mergeCell ref="A9:E9"/>
    <mergeCell ref="L9:P9"/>
    <mergeCell ref="L10:P10"/>
    <mergeCell ref="L11:P11"/>
    <mergeCell ref="L2:P2"/>
    <mergeCell ref="L3:P3"/>
    <mergeCell ref="L4:P4"/>
    <mergeCell ref="L5:P5"/>
    <mergeCell ref="L8:P8"/>
  </mergeCells>
  <phoneticPr fontId="14" type="noConversion"/>
  <pageMargins left="0.11811023622047245" right="0.11811023622047245" top="0.15748031496062992" bottom="0.15748031496062992" header="0.31496062992125984" footer="0.31496062992125984"/>
  <pageSetup paperSize="9" scale="73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4368-6C64-4C9E-9335-7A1C264C0D02}">
  <sheetPr>
    <pageSetUpPr fitToPage="1"/>
  </sheetPr>
  <dimension ref="A1:L101"/>
  <sheetViews>
    <sheetView topLeftCell="A13" zoomScaleNormal="100" workbookViewId="0">
      <selection activeCell="O53" sqref="O53"/>
    </sheetView>
  </sheetViews>
  <sheetFormatPr defaultRowHeight="15" x14ac:dyDescent="0.25"/>
  <cols>
    <col min="1" max="1" width="5.5703125" customWidth="1"/>
    <col min="2" max="2" width="5.7109375" customWidth="1"/>
    <col min="3" max="3" width="6.7109375" customWidth="1"/>
    <col min="4" max="4" width="6.5703125" customWidth="1"/>
    <col min="5" max="5" width="36.28515625" customWidth="1"/>
    <col min="6" max="6" width="37" customWidth="1"/>
    <col min="8" max="8" width="9.85546875" customWidth="1"/>
    <col min="10" max="10" width="9.42578125" bestFit="1" customWidth="1"/>
  </cols>
  <sheetData>
    <row r="1" spans="1:9" x14ac:dyDescent="0.25">
      <c r="A1" s="314" t="s">
        <v>0</v>
      </c>
      <c r="B1" s="315"/>
      <c r="C1" s="315"/>
      <c r="D1" s="315"/>
      <c r="E1" s="316"/>
      <c r="F1" s="2" t="s">
        <v>1</v>
      </c>
    </row>
    <row r="2" spans="1:9" x14ac:dyDescent="0.25">
      <c r="A2" s="317" t="s">
        <v>2</v>
      </c>
      <c r="B2" s="318"/>
      <c r="C2" s="318"/>
      <c r="D2" s="318"/>
      <c r="E2" s="319"/>
      <c r="F2" s="3" t="s">
        <v>658</v>
      </c>
    </row>
    <row r="3" spans="1:9" x14ac:dyDescent="0.25">
      <c r="A3" s="317" t="s">
        <v>3</v>
      </c>
      <c r="B3" s="318"/>
      <c r="C3" s="318"/>
      <c r="D3" s="318"/>
      <c r="E3" s="319"/>
      <c r="F3" s="4"/>
    </row>
    <row r="4" spans="1:9" x14ac:dyDescent="0.25">
      <c r="A4" s="317" t="s">
        <v>4</v>
      </c>
      <c r="B4" s="318"/>
      <c r="C4" s="318"/>
      <c r="D4" s="318"/>
      <c r="E4" s="319"/>
      <c r="F4" s="5" t="s">
        <v>5</v>
      </c>
    </row>
    <row r="5" spans="1:9" x14ac:dyDescent="0.25">
      <c r="A5" s="8" t="s">
        <v>6</v>
      </c>
      <c r="B5" s="1"/>
      <c r="C5" s="1"/>
      <c r="D5" s="1"/>
      <c r="E5" s="1"/>
      <c r="F5" s="8" t="s">
        <v>7</v>
      </c>
    </row>
    <row r="6" spans="1:9" x14ac:dyDescent="0.25">
      <c r="A6" s="320"/>
      <c r="B6" s="321"/>
      <c r="C6" s="321"/>
      <c r="D6" s="321"/>
      <c r="E6" s="322"/>
      <c r="F6" s="9"/>
    </row>
    <row r="7" spans="1:9" x14ac:dyDescent="0.25">
      <c r="A7" s="323" t="s">
        <v>767</v>
      </c>
      <c r="B7" s="324"/>
      <c r="C7" s="324"/>
      <c r="D7" s="324"/>
      <c r="E7" s="325"/>
      <c r="F7" s="10"/>
    </row>
    <row r="8" spans="1:9" x14ac:dyDescent="0.25">
      <c r="A8" s="308"/>
      <c r="B8" s="309"/>
      <c r="C8" s="309"/>
      <c r="D8" s="309"/>
      <c r="E8" s="310"/>
      <c r="F8" s="10"/>
    </row>
    <row r="9" spans="1:9" x14ac:dyDescent="0.25">
      <c r="A9" s="311"/>
      <c r="B9" s="312"/>
      <c r="C9" s="312"/>
      <c r="D9" s="312"/>
      <c r="E9" s="313"/>
      <c r="F9" s="11"/>
    </row>
    <row r="10" spans="1:9" x14ac:dyDescent="0.25">
      <c r="A10" s="71" t="s">
        <v>10</v>
      </c>
      <c r="B10" s="71" t="s">
        <v>164</v>
      </c>
      <c r="C10" s="71" t="s">
        <v>11</v>
      </c>
      <c r="D10" s="71" t="s">
        <v>12</v>
      </c>
      <c r="E10" s="69" t="s">
        <v>13</v>
      </c>
      <c r="F10" s="72" t="s">
        <v>14</v>
      </c>
      <c r="H10" s="49">
        <v>0.25</v>
      </c>
    </row>
    <row r="11" spans="1:9" x14ac:dyDescent="0.25">
      <c r="A11" s="22">
        <v>6</v>
      </c>
      <c r="B11" s="74" t="s">
        <v>116</v>
      </c>
      <c r="C11" s="22" t="s">
        <v>700</v>
      </c>
      <c r="D11" s="22"/>
      <c r="E11" s="22" t="s">
        <v>701</v>
      </c>
      <c r="F11" s="100">
        <f>H11+H11*$H$10</f>
        <v>17.7</v>
      </c>
      <c r="G11">
        <v>2.36</v>
      </c>
      <c r="H11" s="75">
        <f>A11*G11</f>
        <v>14.16</v>
      </c>
      <c r="I11" t="s">
        <v>738</v>
      </c>
    </row>
    <row r="12" spans="1:9" x14ac:dyDescent="0.25">
      <c r="A12" s="22">
        <v>7</v>
      </c>
      <c r="B12" s="74" t="s">
        <v>116</v>
      </c>
      <c r="C12" s="22" t="s">
        <v>702</v>
      </c>
      <c r="D12" s="22"/>
      <c r="E12" s="22" t="s">
        <v>703</v>
      </c>
      <c r="F12" s="100">
        <f t="shared" ref="F12:F35" si="0">H12+H12*$H$10</f>
        <v>55.912499999999994</v>
      </c>
      <c r="G12">
        <v>6.39</v>
      </c>
      <c r="H12" s="75">
        <f t="shared" ref="H12:H35" si="1">A12*G12</f>
        <v>44.73</v>
      </c>
      <c r="I12" t="s">
        <v>738</v>
      </c>
    </row>
    <row r="13" spans="1:9" x14ac:dyDescent="0.25">
      <c r="A13" s="22">
        <v>1</v>
      </c>
      <c r="B13" s="74" t="s">
        <v>116</v>
      </c>
      <c r="C13" s="22" t="s">
        <v>704</v>
      </c>
      <c r="D13" s="22"/>
      <c r="E13" s="22" t="s">
        <v>705</v>
      </c>
      <c r="F13" s="100">
        <f t="shared" si="0"/>
        <v>175.27500000000001</v>
      </c>
      <c r="G13">
        <v>140.22</v>
      </c>
      <c r="H13" s="75">
        <f t="shared" si="1"/>
        <v>140.22</v>
      </c>
    </row>
    <row r="14" spans="1:9" x14ac:dyDescent="0.25">
      <c r="A14" s="22">
        <v>4</v>
      </c>
      <c r="B14" s="74" t="s">
        <v>116</v>
      </c>
      <c r="C14" s="22" t="s">
        <v>706</v>
      </c>
      <c r="D14" s="22"/>
      <c r="E14" s="22" t="s">
        <v>707</v>
      </c>
      <c r="F14" s="100">
        <f t="shared" si="0"/>
        <v>3.8261499999999997</v>
      </c>
      <c r="G14">
        <v>0.76522999999999997</v>
      </c>
      <c r="H14" s="75">
        <f t="shared" si="1"/>
        <v>3.0609199999999999</v>
      </c>
    </row>
    <row r="15" spans="1:9" x14ac:dyDescent="0.25">
      <c r="A15" s="22">
        <v>3</v>
      </c>
      <c r="B15" s="74" t="s">
        <v>116</v>
      </c>
      <c r="C15" s="22" t="s">
        <v>708</v>
      </c>
      <c r="D15" s="22"/>
      <c r="E15" s="22" t="s">
        <v>709</v>
      </c>
      <c r="F15" s="100">
        <v>711</v>
      </c>
      <c r="G15">
        <v>178.8</v>
      </c>
      <c r="H15" s="75">
        <f t="shared" si="1"/>
        <v>536.40000000000009</v>
      </c>
      <c r="I15" t="s">
        <v>710</v>
      </c>
    </row>
    <row r="16" spans="1:9" x14ac:dyDescent="0.25">
      <c r="A16" s="22">
        <v>1</v>
      </c>
      <c r="B16" s="74" t="s">
        <v>116</v>
      </c>
      <c r="C16" s="22" t="s">
        <v>711</v>
      </c>
      <c r="D16" s="22"/>
      <c r="E16" s="22" t="s">
        <v>712</v>
      </c>
      <c r="F16" s="100">
        <f t="shared" si="0"/>
        <v>85.399999999999991</v>
      </c>
      <c r="G16">
        <v>68.319999999999993</v>
      </c>
      <c r="H16" s="75">
        <f t="shared" si="1"/>
        <v>68.319999999999993</v>
      </c>
    </row>
    <row r="17" spans="1:10" x14ac:dyDescent="0.25">
      <c r="A17" s="22">
        <v>5</v>
      </c>
      <c r="B17" s="74" t="s">
        <v>116</v>
      </c>
      <c r="C17" s="22" t="s">
        <v>713</v>
      </c>
      <c r="D17" s="22"/>
      <c r="E17" s="22" t="s">
        <v>714</v>
      </c>
      <c r="F17" s="100">
        <f t="shared" si="0"/>
        <v>31.125000000000004</v>
      </c>
      <c r="G17">
        <v>4.9800000000000004</v>
      </c>
      <c r="H17" s="75">
        <f t="shared" si="1"/>
        <v>24.900000000000002</v>
      </c>
    </row>
    <row r="18" spans="1:10" x14ac:dyDescent="0.25">
      <c r="A18" s="22">
        <v>8</v>
      </c>
      <c r="B18" s="74" t="s">
        <v>116</v>
      </c>
      <c r="C18" s="22" t="s">
        <v>715</v>
      </c>
      <c r="D18" s="22"/>
      <c r="E18" s="22" t="s">
        <v>716</v>
      </c>
      <c r="F18" s="100">
        <f t="shared" si="0"/>
        <v>103.80000000000001</v>
      </c>
      <c r="G18">
        <v>10.38</v>
      </c>
      <c r="H18" s="75">
        <f t="shared" si="1"/>
        <v>83.04</v>
      </c>
      <c r="J18" s="75"/>
    </row>
    <row r="19" spans="1:10" x14ac:dyDescent="0.25">
      <c r="A19" s="22">
        <v>1</v>
      </c>
      <c r="B19" s="74" t="s">
        <v>116</v>
      </c>
      <c r="C19" s="22" t="s">
        <v>717</v>
      </c>
      <c r="D19" s="22"/>
      <c r="E19" s="22" t="s">
        <v>718</v>
      </c>
      <c r="F19" s="100">
        <f t="shared" si="0"/>
        <v>11.174999999999999</v>
      </c>
      <c r="G19">
        <v>8.94</v>
      </c>
      <c r="H19" s="75">
        <f t="shared" si="1"/>
        <v>8.94</v>
      </c>
    </row>
    <row r="20" spans="1:10" x14ac:dyDescent="0.25">
      <c r="A20" s="22">
        <v>3</v>
      </c>
      <c r="B20" s="74" t="s">
        <v>116</v>
      </c>
      <c r="C20" s="22" t="s">
        <v>719</v>
      </c>
      <c r="D20" s="22"/>
      <c r="E20" s="22" t="s">
        <v>720</v>
      </c>
      <c r="F20" s="100">
        <f t="shared" si="0"/>
        <v>16.012499999999999</v>
      </c>
      <c r="G20">
        <v>4.2699999999999996</v>
      </c>
      <c r="H20" s="75">
        <f t="shared" si="1"/>
        <v>12.809999999999999</v>
      </c>
    </row>
    <row r="21" spans="1:10" x14ac:dyDescent="0.25">
      <c r="A21" s="22">
        <v>1</v>
      </c>
      <c r="B21" s="74" t="s">
        <v>116</v>
      </c>
      <c r="C21" s="22" t="s">
        <v>721</v>
      </c>
      <c r="D21" s="22"/>
      <c r="E21" s="22" t="s">
        <v>722</v>
      </c>
      <c r="F21" s="100">
        <f t="shared" si="0"/>
        <v>1.1875</v>
      </c>
      <c r="G21">
        <v>0.95</v>
      </c>
      <c r="H21" s="75">
        <f t="shared" si="1"/>
        <v>0.95</v>
      </c>
    </row>
    <row r="22" spans="1:10" x14ac:dyDescent="0.25">
      <c r="A22" s="22">
        <v>3</v>
      </c>
      <c r="B22" s="22" t="s">
        <v>116</v>
      </c>
      <c r="C22" s="22" t="s">
        <v>723</v>
      </c>
      <c r="D22" s="22"/>
      <c r="E22" s="22" t="s">
        <v>724</v>
      </c>
      <c r="F22" s="100">
        <f t="shared" si="0"/>
        <v>3.45</v>
      </c>
      <c r="G22">
        <v>0.92</v>
      </c>
      <c r="H22" s="75">
        <f t="shared" si="1"/>
        <v>2.7600000000000002</v>
      </c>
    </row>
    <row r="23" spans="1:10" x14ac:dyDescent="0.25">
      <c r="A23" s="22">
        <v>3</v>
      </c>
      <c r="B23" s="22" t="s">
        <v>116</v>
      </c>
      <c r="C23" s="22" t="s">
        <v>725</v>
      </c>
      <c r="D23" s="22"/>
      <c r="E23" s="22" t="s">
        <v>726</v>
      </c>
      <c r="F23" s="100">
        <f t="shared" si="0"/>
        <v>7.8374999999999995</v>
      </c>
      <c r="G23">
        <v>2.09</v>
      </c>
      <c r="H23" s="75">
        <f t="shared" si="1"/>
        <v>6.27</v>
      </c>
    </row>
    <row r="24" spans="1:10" x14ac:dyDescent="0.25">
      <c r="A24" s="22">
        <v>2</v>
      </c>
      <c r="B24" s="22" t="s">
        <v>116</v>
      </c>
      <c r="C24" s="22" t="s">
        <v>727</v>
      </c>
      <c r="D24" s="22"/>
      <c r="E24" s="22" t="s">
        <v>728</v>
      </c>
      <c r="F24" s="100">
        <f t="shared" si="0"/>
        <v>8.65</v>
      </c>
      <c r="G24">
        <v>3.46</v>
      </c>
      <c r="H24" s="75">
        <f t="shared" si="1"/>
        <v>6.92</v>
      </c>
    </row>
    <row r="25" spans="1:10" x14ac:dyDescent="0.25">
      <c r="A25" s="22">
        <v>1</v>
      </c>
      <c r="B25" s="22" t="s">
        <v>116</v>
      </c>
      <c r="C25" s="22" t="s">
        <v>729</v>
      </c>
      <c r="D25" s="22"/>
      <c r="E25" s="22" t="s">
        <v>745</v>
      </c>
      <c r="F25" s="100">
        <f t="shared" si="0"/>
        <v>7.5</v>
      </c>
      <c r="G25">
        <v>6</v>
      </c>
      <c r="H25" s="75">
        <f t="shared" si="1"/>
        <v>6</v>
      </c>
    </row>
    <row r="26" spans="1:10" x14ac:dyDescent="0.25">
      <c r="A26" s="22">
        <v>1</v>
      </c>
      <c r="B26" s="22" t="s">
        <v>116</v>
      </c>
      <c r="C26" s="22" t="s">
        <v>730</v>
      </c>
      <c r="D26" s="22"/>
      <c r="E26" s="22" t="s">
        <v>731</v>
      </c>
      <c r="F26" s="100">
        <f t="shared" si="0"/>
        <v>0.83750000000000002</v>
      </c>
      <c r="G26">
        <v>0.67</v>
      </c>
      <c r="H26" s="75">
        <f t="shared" si="1"/>
        <v>0.67</v>
      </c>
    </row>
    <row r="27" spans="1:10" x14ac:dyDescent="0.25">
      <c r="A27" s="22">
        <v>3</v>
      </c>
      <c r="B27" s="22" t="s">
        <v>116</v>
      </c>
      <c r="C27" s="22" t="s">
        <v>732</v>
      </c>
      <c r="D27" s="22"/>
      <c r="E27" s="22" t="s">
        <v>733</v>
      </c>
      <c r="F27" s="100">
        <f t="shared" si="0"/>
        <v>54.15</v>
      </c>
      <c r="G27">
        <v>14.44</v>
      </c>
      <c r="H27" s="75">
        <f t="shared" si="1"/>
        <v>43.32</v>
      </c>
    </row>
    <row r="28" spans="1:10" x14ac:dyDescent="0.25">
      <c r="A28" s="22">
        <v>3</v>
      </c>
      <c r="B28" s="22" t="s">
        <v>116</v>
      </c>
      <c r="C28" s="22" t="s">
        <v>734</v>
      </c>
      <c r="D28" s="22"/>
      <c r="E28" s="22" t="s">
        <v>735</v>
      </c>
      <c r="F28" s="100">
        <f t="shared" si="0"/>
        <v>75.45</v>
      </c>
      <c r="G28">
        <v>20.12</v>
      </c>
      <c r="H28" s="75">
        <f t="shared" si="1"/>
        <v>60.36</v>
      </c>
    </row>
    <row r="29" spans="1:10" x14ac:dyDescent="0.25">
      <c r="A29" s="22">
        <v>2</v>
      </c>
      <c r="B29" s="22" t="s">
        <v>116</v>
      </c>
      <c r="C29" s="22" t="s">
        <v>736</v>
      </c>
      <c r="D29" s="22"/>
      <c r="E29" s="22" t="s">
        <v>737</v>
      </c>
      <c r="F29" s="100">
        <f t="shared" si="0"/>
        <v>115</v>
      </c>
      <c r="G29">
        <v>46</v>
      </c>
      <c r="H29" s="75">
        <f t="shared" si="1"/>
        <v>92</v>
      </c>
    </row>
    <row r="30" spans="1:10" x14ac:dyDescent="0.25">
      <c r="A30" s="22">
        <v>10</v>
      </c>
      <c r="B30" s="22" t="s">
        <v>116</v>
      </c>
      <c r="C30" s="22" t="s">
        <v>107</v>
      </c>
      <c r="D30" s="22"/>
      <c r="E30" s="22" t="s">
        <v>746</v>
      </c>
      <c r="F30" s="100">
        <f t="shared" si="0"/>
        <v>11.25</v>
      </c>
      <c r="G30">
        <v>0.9</v>
      </c>
      <c r="H30" s="75">
        <f t="shared" si="1"/>
        <v>9</v>
      </c>
    </row>
    <row r="31" spans="1:10" x14ac:dyDescent="0.25">
      <c r="A31" s="22">
        <v>1</v>
      </c>
      <c r="B31" s="22" t="s">
        <v>116</v>
      </c>
      <c r="C31" s="22" t="s">
        <v>133</v>
      </c>
      <c r="D31" s="22"/>
      <c r="E31" s="22" t="s">
        <v>739</v>
      </c>
      <c r="F31" s="100">
        <f t="shared" si="0"/>
        <v>13.75</v>
      </c>
      <c r="G31">
        <v>11</v>
      </c>
      <c r="H31" s="75">
        <f t="shared" si="1"/>
        <v>11</v>
      </c>
    </row>
    <row r="32" spans="1:10" x14ac:dyDescent="0.25">
      <c r="A32" s="22">
        <v>2</v>
      </c>
      <c r="B32" s="22" t="s">
        <v>116</v>
      </c>
      <c r="C32" s="22"/>
      <c r="D32" s="22"/>
      <c r="E32" s="22" t="s">
        <v>740</v>
      </c>
      <c r="F32" s="100">
        <v>70</v>
      </c>
      <c r="G32">
        <v>17</v>
      </c>
      <c r="H32" s="75">
        <f t="shared" si="1"/>
        <v>34</v>
      </c>
    </row>
    <row r="33" spans="1:8" x14ac:dyDescent="0.25">
      <c r="A33" s="22"/>
      <c r="B33" s="22"/>
      <c r="C33" s="22"/>
      <c r="D33" s="29" t="s">
        <v>741</v>
      </c>
      <c r="E33" s="22"/>
      <c r="F33" s="100">
        <v>40</v>
      </c>
      <c r="G33">
        <v>30</v>
      </c>
      <c r="H33" s="75">
        <v>40</v>
      </c>
    </row>
    <row r="34" spans="1:8" x14ac:dyDescent="0.25">
      <c r="A34" s="29">
        <v>1</v>
      </c>
      <c r="B34" s="29" t="s">
        <v>116</v>
      </c>
      <c r="C34" s="29"/>
      <c r="D34" s="29"/>
      <c r="E34" s="173" t="s">
        <v>743</v>
      </c>
      <c r="F34" s="100">
        <f t="shared" si="0"/>
        <v>18.75</v>
      </c>
      <c r="G34" s="25">
        <v>15</v>
      </c>
      <c r="H34" s="75">
        <f t="shared" si="1"/>
        <v>15</v>
      </c>
    </row>
    <row r="35" spans="1:8" x14ac:dyDescent="0.25">
      <c r="A35" s="29">
        <v>1</v>
      </c>
      <c r="B35" s="29" t="s">
        <v>116</v>
      </c>
      <c r="C35" s="29"/>
      <c r="D35" s="29"/>
      <c r="E35" s="29" t="s">
        <v>744</v>
      </c>
      <c r="F35" s="100">
        <f t="shared" si="0"/>
        <v>43.75</v>
      </c>
      <c r="G35" s="25">
        <v>35</v>
      </c>
      <c r="H35" s="75">
        <f t="shared" si="1"/>
        <v>35</v>
      </c>
    </row>
    <row r="36" spans="1:8" x14ac:dyDescent="0.25">
      <c r="A36" s="126"/>
      <c r="B36" s="126"/>
      <c r="C36" s="126"/>
      <c r="D36" s="126"/>
      <c r="E36" s="126"/>
      <c r="F36" s="47"/>
      <c r="G36" s="25"/>
      <c r="H36" s="75"/>
    </row>
    <row r="37" spans="1:8" x14ac:dyDescent="0.25">
      <c r="A37" s="29"/>
      <c r="B37" s="29"/>
      <c r="C37" s="29"/>
      <c r="D37" s="29"/>
      <c r="E37" s="79" t="s">
        <v>214</v>
      </c>
      <c r="F37" s="54">
        <f>SUM(F11:F36)</f>
        <v>1682.7886500000004</v>
      </c>
      <c r="G37" s="25"/>
      <c r="H37" s="75">
        <f>SUM(H11:H36)</f>
        <v>1299.8309199999999</v>
      </c>
    </row>
    <row r="38" spans="1:8" x14ac:dyDescent="0.25">
      <c r="A38" s="19"/>
      <c r="B38" s="19"/>
      <c r="C38" s="19"/>
      <c r="D38" s="19"/>
      <c r="E38" s="19"/>
      <c r="F38" s="19"/>
    </row>
    <row r="39" spans="1:8" x14ac:dyDescent="0.25">
      <c r="A39" s="32" t="s">
        <v>15</v>
      </c>
      <c r="B39" s="33"/>
      <c r="C39" s="33"/>
      <c r="D39" s="33"/>
      <c r="E39" s="33"/>
      <c r="F39" s="34" t="s">
        <v>16</v>
      </c>
    </row>
    <row r="40" spans="1:8" x14ac:dyDescent="0.25">
      <c r="A40" s="32"/>
      <c r="B40" s="33"/>
      <c r="C40" s="33"/>
      <c r="D40" s="33"/>
      <c r="E40" s="33"/>
      <c r="F40" s="35"/>
    </row>
    <row r="41" spans="1:8" x14ac:dyDescent="0.25">
      <c r="A41" s="32" t="s">
        <v>17</v>
      </c>
      <c r="B41" s="33"/>
      <c r="C41" s="33"/>
      <c r="D41" s="33"/>
      <c r="E41" s="33"/>
      <c r="F41" s="36"/>
    </row>
    <row r="42" spans="1:8" x14ac:dyDescent="0.25">
      <c r="A42" s="37"/>
      <c r="B42" s="38"/>
      <c r="C42" s="38"/>
      <c r="D42" s="38"/>
      <c r="E42" s="38"/>
      <c r="F42" s="34" t="s">
        <v>18</v>
      </c>
    </row>
    <row r="43" spans="1:8" x14ac:dyDescent="0.25">
      <c r="A43" s="32" t="s">
        <v>659</v>
      </c>
      <c r="B43" s="33"/>
      <c r="C43" s="33"/>
      <c r="D43" s="33"/>
      <c r="E43" s="33"/>
      <c r="F43" s="39"/>
    </row>
    <row r="44" spans="1:8" x14ac:dyDescent="0.25">
      <c r="A44" s="40"/>
      <c r="B44" s="41"/>
      <c r="C44" s="41"/>
      <c r="D44" s="41"/>
      <c r="E44" s="41"/>
      <c r="F44" s="36"/>
    </row>
    <row r="45" spans="1:8" x14ac:dyDescent="0.25">
      <c r="A45" s="62"/>
      <c r="B45" s="62"/>
      <c r="C45" s="62"/>
      <c r="D45" s="62"/>
      <c r="E45" s="62"/>
      <c r="F45" s="62"/>
    </row>
    <row r="46" spans="1:8" x14ac:dyDescent="0.25">
      <c r="A46" s="62"/>
      <c r="B46" s="62"/>
      <c r="C46" s="62"/>
      <c r="D46" s="62"/>
      <c r="E46" s="62"/>
      <c r="F46" s="62"/>
    </row>
    <row r="47" spans="1:8" x14ac:dyDescent="0.25">
      <c r="A47" s="62"/>
      <c r="B47" s="62"/>
      <c r="C47" s="62"/>
      <c r="D47" s="62"/>
      <c r="E47" s="62"/>
      <c r="F47" s="62"/>
    </row>
    <row r="48" spans="1:8" x14ac:dyDescent="0.25">
      <c r="A48" s="62"/>
      <c r="B48" s="62"/>
      <c r="C48" s="62"/>
      <c r="D48" s="62"/>
      <c r="E48" s="177" t="s">
        <v>655</v>
      </c>
      <c r="F48" s="178">
        <f>F37</f>
        <v>1682.7886500000004</v>
      </c>
    </row>
    <row r="50" spans="2:9" x14ac:dyDescent="0.25">
      <c r="B50" t="s">
        <v>660</v>
      </c>
      <c r="D50">
        <v>1</v>
      </c>
      <c r="E50" t="s">
        <v>661</v>
      </c>
      <c r="F50" s="27"/>
    </row>
    <row r="51" spans="2:9" x14ac:dyDescent="0.25">
      <c r="B51" t="s">
        <v>668</v>
      </c>
      <c r="D51">
        <v>2</v>
      </c>
      <c r="E51" t="s">
        <v>669</v>
      </c>
      <c r="F51" s="24"/>
    </row>
    <row r="52" spans="2:9" x14ac:dyDescent="0.25">
      <c r="B52" t="s">
        <v>673</v>
      </c>
      <c r="D52">
        <v>2</v>
      </c>
      <c r="E52" t="s">
        <v>674</v>
      </c>
      <c r="F52" s="24"/>
    </row>
    <row r="53" spans="2:9" x14ac:dyDescent="0.25">
      <c r="B53" t="s">
        <v>675</v>
      </c>
      <c r="D53">
        <v>1</v>
      </c>
      <c r="E53" t="s">
        <v>676</v>
      </c>
    </row>
    <row r="54" spans="2:9" x14ac:dyDescent="0.25">
      <c r="B54" t="s">
        <v>677</v>
      </c>
      <c r="D54">
        <v>2</v>
      </c>
      <c r="E54" t="s">
        <v>678</v>
      </c>
      <c r="F54" s="24"/>
    </row>
    <row r="55" spans="2:9" x14ac:dyDescent="0.25">
      <c r="B55" t="s">
        <v>679</v>
      </c>
      <c r="D55">
        <v>4</v>
      </c>
      <c r="E55" t="s">
        <v>742</v>
      </c>
    </row>
    <row r="56" spans="2:9" x14ac:dyDescent="0.25">
      <c r="B56" t="s">
        <v>680</v>
      </c>
      <c r="D56">
        <v>2.5</v>
      </c>
      <c r="E56" t="s">
        <v>681</v>
      </c>
    </row>
    <row r="57" spans="2:9" x14ac:dyDescent="0.25">
      <c r="B57" t="s">
        <v>682</v>
      </c>
      <c r="D57" s="48">
        <v>1.5</v>
      </c>
      <c r="E57" t="s">
        <v>220</v>
      </c>
    </row>
    <row r="58" spans="2:9" x14ac:dyDescent="0.25">
      <c r="C58" t="s">
        <v>699</v>
      </c>
      <c r="D58">
        <f>SUM(D50:D57)</f>
        <v>16</v>
      </c>
      <c r="E58" t="s">
        <v>748</v>
      </c>
      <c r="F58" s="27">
        <f>D58*24</f>
        <v>384</v>
      </c>
    </row>
    <row r="60" spans="2:9" x14ac:dyDescent="0.25">
      <c r="E60" t="s">
        <v>685</v>
      </c>
    </row>
    <row r="61" spans="2:9" x14ac:dyDescent="0.25">
      <c r="B61" t="s">
        <v>683</v>
      </c>
      <c r="D61">
        <v>3</v>
      </c>
      <c r="E61" t="s">
        <v>684</v>
      </c>
    </row>
    <row r="62" spans="2:9" x14ac:dyDescent="0.25">
      <c r="B62" t="s">
        <v>686</v>
      </c>
      <c r="D62">
        <v>3</v>
      </c>
      <c r="E62" t="s">
        <v>687</v>
      </c>
    </row>
    <row r="63" spans="2:9" x14ac:dyDescent="0.25">
      <c r="B63" t="s">
        <v>688</v>
      </c>
      <c r="D63">
        <v>6</v>
      </c>
      <c r="E63" t="s">
        <v>747</v>
      </c>
    </row>
    <row r="64" spans="2:9" x14ac:dyDescent="0.25">
      <c r="B64" t="s">
        <v>689</v>
      </c>
      <c r="D64">
        <v>4</v>
      </c>
      <c r="E64" t="s">
        <v>690</v>
      </c>
      <c r="I64" t="s">
        <v>662</v>
      </c>
    </row>
    <row r="65" spans="2:12" x14ac:dyDescent="0.25">
      <c r="B65" t="s">
        <v>691</v>
      </c>
      <c r="D65">
        <v>6</v>
      </c>
      <c r="E65" t="s">
        <v>692</v>
      </c>
      <c r="H65" t="s">
        <v>660</v>
      </c>
      <c r="J65">
        <v>0.5</v>
      </c>
      <c r="K65" t="s">
        <v>663</v>
      </c>
    </row>
    <row r="66" spans="2:12" x14ac:dyDescent="0.25">
      <c r="B66" t="s">
        <v>693</v>
      </c>
      <c r="D66">
        <v>6</v>
      </c>
      <c r="E66" t="s">
        <v>694</v>
      </c>
      <c r="H66" t="s">
        <v>664</v>
      </c>
      <c r="J66">
        <v>1</v>
      </c>
      <c r="K66" t="s">
        <v>665</v>
      </c>
    </row>
    <row r="67" spans="2:12" x14ac:dyDescent="0.25">
      <c r="B67" t="s">
        <v>695</v>
      </c>
      <c r="D67">
        <v>3</v>
      </c>
      <c r="E67" t="s">
        <v>696</v>
      </c>
      <c r="H67" t="s">
        <v>666</v>
      </c>
      <c r="J67">
        <v>1.5</v>
      </c>
      <c r="K67" t="s">
        <v>667</v>
      </c>
    </row>
    <row r="68" spans="2:12" x14ac:dyDescent="0.25">
      <c r="B68" t="s">
        <v>697</v>
      </c>
      <c r="D68" s="48">
        <v>3.5</v>
      </c>
      <c r="E68" t="s">
        <v>698</v>
      </c>
      <c r="H68" t="s">
        <v>670</v>
      </c>
      <c r="J68">
        <v>3.5</v>
      </c>
      <c r="K68" t="s">
        <v>671</v>
      </c>
    </row>
    <row r="69" spans="2:12" x14ac:dyDescent="0.25">
      <c r="B69" t="s">
        <v>765</v>
      </c>
      <c r="D69" s="158">
        <v>3</v>
      </c>
      <c r="E69" t="s">
        <v>764</v>
      </c>
      <c r="H69" t="s">
        <v>672</v>
      </c>
      <c r="J69" s="48">
        <v>1.5</v>
      </c>
      <c r="K69" t="s">
        <v>671</v>
      </c>
    </row>
    <row r="70" spans="2:12" x14ac:dyDescent="0.25">
      <c r="C70" t="s">
        <v>699</v>
      </c>
      <c r="D70">
        <f>SUM(D61:D69)</f>
        <v>37.5</v>
      </c>
      <c r="E70" t="s">
        <v>748</v>
      </c>
      <c r="F70" s="27">
        <f>D70*24</f>
        <v>900</v>
      </c>
      <c r="J70">
        <f>SUM(J65:J69)</f>
        <v>8</v>
      </c>
      <c r="L70" s="27">
        <v>180</v>
      </c>
    </row>
    <row r="73" spans="2:12" x14ac:dyDescent="0.25">
      <c r="B73" t="s">
        <v>768</v>
      </c>
      <c r="F73" s="27">
        <v>180</v>
      </c>
    </row>
    <row r="75" spans="2:12" x14ac:dyDescent="0.25">
      <c r="E75" t="s">
        <v>450</v>
      </c>
      <c r="F75" s="27">
        <f>SUM(F48:F74)</f>
        <v>3146.7886500000004</v>
      </c>
    </row>
    <row r="76" spans="2:12" x14ac:dyDescent="0.25">
      <c r="F76" s="95" t="s">
        <v>766</v>
      </c>
    </row>
    <row r="80" spans="2:12" x14ac:dyDescent="0.25">
      <c r="B80" s="174" t="s">
        <v>757</v>
      </c>
    </row>
    <row r="81" spans="1:7" x14ac:dyDescent="0.25">
      <c r="G81" s="49">
        <v>0.35</v>
      </c>
    </row>
    <row r="82" spans="1:7" x14ac:dyDescent="0.25">
      <c r="A82" s="175"/>
      <c r="B82" t="s">
        <v>749</v>
      </c>
      <c r="F82" s="27">
        <f>G82+G82*$G$81</f>
        <v>800.55</v>
      </c>
      <c r="G82">
        <v>593</v>
      </c>
    </row>
    <row r="83" spans="1:7" x14ac:dyDescent="0.25">
      <c r="B83" t="s">
        <v>750</v>
      </c>
      <c r="F83" s="27">
        <f>G83+G83*$G$81</f>
        <v>83.7</v>
      </c>
      <c r="G83">
        <v>62</v>
      </c>
    </row>
    <row r="84" spans="1:7" x14ac:dyDescent="0.25">
      <c r="B84" t="s">
        <v>751</v>
      </c>
      <c r="F84" s="27">
        <f>G84+G84*$G$81</f>
        <v>108</v>
      </c>
      <c r="G84">
        <v>80</v>
      </c>
    </row>
    <row r="85" spans="1:7" x14ac:dyDescent="0.25">
      <c r="B85" t="s">
        <v>752</v>
      </c>
      <c r="F85" s="27">
        <v>170</v>
      </c>
      <c r="G85">
        <v>115</v>
      </c>
    </row>
    <row r="86" spans="1:7" x14ac:dyDescent="0.25">
      <c r="B86" t="s">
        <v>753</v>
      </c>
      <c r="F86" s="27">
        <f>G86+G86*$G$81</f>
        <v>20.25</v>
      </c>
      <c r="G86">
        <v>15</v>
      </c>
    </row>
    <row r="87" spans="1:7" x14ac:dyDescent="0.25">
      <c r="B87" t="s">
        <v>754</v>
      </c>
      <c r="F87" s="27">
        <v>380</v>
      </c>
      <c r="G87">
        <v>160</v>
      </c>
    </row>
    <row r="88" spans="1:7" x14ac:dyDescent="0.25">
      <c r="B88" t="s">
        <v>755</v>
      </c>
      <c r="F88" s="27">
        <v>100</v>
      </c>
    </row>
    <row r="89" spans="1:7" x14ac:dyDescent="0.25">
      <c r="B89" t="s">
        <v>756</v>
      </c>
      <c r="F89" s="27">
        <v>600</v>
      </c>
    </row>
    <row r="90" spans="1:7" x14ac:dyDescent="0.25">
      <c r="B90" t="s">
        <v>763</v>
      </c>
      <c r="F90" s="47">
        <v>250</v>
      </c>
    </row>
    <row r="91" spans="1:7" x14ac:dyDescent="0.25">
      <c r="F91" s="48"/>
    </row>
    <row r="92" spans="1:7" x14ac:dyDescent="0.25">
      <c r="E92" t="s">
        <v>158</v>
      </c>
      <c r="F92" s="47">
        <f>SUM(F82:F91)</f>
        <v>2512.5</v>
      </c>
    </row>
    <row r="94" spans="1:7" x14ac:dyDescent="0.25">
      <c r="B94" s="174" t="s">
        <v>758</v>
      </c>
    </row>
    <row r="96" spans="1:7" x14ac:dyDescent="0.25">
      <c r="C96" t="s">
        <v>759</v>
      </c>
      <c r="F96">
        <v>560</v>
      </c>
      <c r="G96">
        <v>415</v>
      </c>
    </row>
    <row r="97" spans="2:7" x14ac:dyDescent="0.25">
      <c r="C97" t="s">
        <v>760</v>
      </c>
      <c r="F97">
        <v>414</v>
      </c>
      <c r="G97">
        <v>307</v>
      </c>
    </row>
    <row r="98" spans="2:7" x14ac:dyDescent="0.25">
      <c r="C98" t="s">
        <v>761</v>
      </c>
      <c r="F98">
        <v>634</v>
      </c>
      <c r="G98">
        <v>470</v>
      </c>
    </row>
    <row r="99" spans="2:7" x14ac:dyDescent="0.25">
      <c r="C99" t="s">
        <v>762</v>
      </c>
      <c r="F99">
        <v>390</v>
      </c>
      <c r="G99">
        <v>290</v>
      </c>
    </row>
    <row r="100" spans="2:7" x14ac:dyDescent="0.25">
      <c r="B100">
        <v>2</v>
      </c>
      <c r="C100" t="s">
        <v>763</v>
      </c>
      <c r="F100">
        <v>190</v>
      </c>
      <c r="G100">
        <v>145</v>
      </c>
    </row>
    <row r="101" spans="2:7" x14ac:dyDescent="0.25">
      <c r="C101" t="s">
        <v>756</v>
      </c>
      <c r="F101">
        <v>300</v>
      </c>
    </row>
  </sheetData>
  <mergeCells count="8">
    <mergeCell ref="A8:E8"/>
    <mergeCell ref="A9:E9"/>
    <mergeCell ref="A1:E1"/>
    <mergeCell ref="A2:E2"/>
    <mergeCell ref="A3:E3"/>
    <mergeCell ref="A4:E4"/>
    <mergeCell ref="A6:E6"/>
    <mergeCell ref="A7:E7"/>
  </mergeCells>
  <pageMargins left="0.9055118110236221" right="0.9055118110236221" top="0.78740157480314965" bottom="0.74803149606299213" header="0.31496062992125984" footer="0.31496062992125984"/>
  <pageSetup paperSize="9" scale="84" fitToHeight="0" orientation="portrait" r:id="rId1"/>
  <rowBreaks count="2" manualBreakCount="2">
    <brk id="45" max="16383" man="1"/>
    <brk id="7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E026-F27A-486E-B2B6-FF34E5EADA4A}">
  <sheetPr>
    <pageSetUpPr fitToPage="1"/>
  </sheetPr>
  <dimension ref="A1:I106"/>
  <sheetViews>
    <sheetView topLeftCell="A60" workbookViewId="0">
      <selection activeCell="M84" sqref="M84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7" max="7" width="11.140625" customWidth="1"/>
    <col min="8" max="8" width="9.42578125" bestFit="1" customWidth="1"/>
  </cols>
  <sheetData>
    <row r="1" spans="1:7" x14ac:dyDescent="0.25">
      <c r="A1" s="1"/>
      <c r="B1" s="1"/>
      <c r="C1" s="1"/>
      <c r="D1" s="1"/>
      <c r="E1" s="1"/>
    </row>
    <row r="2" spans="1:7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7" x14ac:dyDescent="0.25">
      <c r="A3" s="317" t="s">
        <v>2</v>
      </c>
      <c r="B3" s="318"/>
      <c r="C3" s="318"/>
      <c r="D3" s="318"/>
      <c r="E3" s="319"/>
      <c r="F3" s="3" t="s">
        <v>1519</v>
      </c>
    </row>
    <row r="4" spans="1:7" x14ac:dyDescent="0.25">
      <c r="A4" s="317" t="s">
        <v>3</v>
      </c>
      <c r="B4" s="318"/>
      <c r="C4" s="318"/>
      <c r="D4" s="318"/>
      <c r="E4" s="319"/>
      <c r="F4" s="4"/>
    </row>
    <row r="5" spans="1:7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7" x14ac:dyDescent="0.25">
      <c r="A6" s="230"/>
      <c r="B6" s="230"/>
      <c r="C6" s="230"/>
      <c r="D6" s="230"/>
      <c r="E6" s="230"/>
      <c r="F6" s="8"/>
    </row>
    <row r="7" spans="1:7" x14ac:dyDescent="0.25">
      <c r="A7" s="8" t="s">
        <v>6</v>
      </c>
      <c r="B7" s="1"/>
      <c r="C7" s="1"/>
      <c r="D7" s="1"/>
      <c r="E7" s="1"/>
      <c r="F7" s="8" t="s">
        <v>7</v>
      </c>
    </row>
    <row r="8" spans="1:7" x14ac:dyDescent="0.25">
      <c r="A8" s="320"/>
      <c r="B8" s="321"/>
      <c r="C8" s="321"/>
      <c r="D8" s="321"/>
      <c r="E8" s="322"/>
      <c r="F8" s="9"/>
    </row>
    <row r="9" spans="1:7" x14ac:dyDescent="0.25">
      <c r="A9" s="323" t="s">
        <v>1516</v>
      </c>
      <c r="B9" s="324"/>
      <c r="C9" s="324"/>
      <c r="D9" s="324"/>
      <c r="E9" s="325"/>
      <c r="F9" s="10" t="s">
        <v>191</v>
      </c>
    </row>
    <row r="10" spans="1:7" x14ac:dyDescent="0.25">
      <c r="A10" s="308" t="s">
        <v>1517</v>
      </c>
      <c r="B10" s="309"/>
      <c r="C10" s="309"/>
      <c r="D10" s="309"/>
      <c r="E10" s="310"/>
      <c r="F10" s="10"/>
    </row>
    <row r="11" spans="1:7" x14ac:dyDescent="0.25">
      <c r="A11" s="311" t="s">
        <v>9</v>
      </c>
      <c r="B11" s="312"/>
      <c r="C11" s="312"/>
      <c r="D11" s="312"/>
      <c r="E11" s="313"/>
      <c r="F11" s="11"/>
    </row>
    <row r="12" spans="1:7" x14ac:dyDescent="0.25">
      <c r="A12" s="69"/>
      <c r="B12" s="69"/>
      <c r="C12" s="69"/>
      <c r="D12" s="69"/>
      <c r="E12" s="69"/>
      <c r="F12" s="70"/>
    </row>
    <row r="13" spans="1:7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7" x14ac:dyDescent="0.25">
      <c r="A14" s="22">
        <v>1</v>
      </c>
      <c r="B14" s="22" t="s">
        <v>116</v>
      </c>
      <c r="C14" s="22" t="s">
        <v>474</v>
      </c>
      <c r="D14" s="22"/>
      <c r="E14" s="22" t="s">
        <v>1514</v>
      </c>
      <c r="F14" s="20"/>
    </row>
    <row r="15" spans="1:7" x14ac:dyDescent="0.25">
      <c r="A15" s="22">
        <v>1</v>
      </c>
      <c r="B15" s="22" t="s">
        <v>116</v>
      </c>
      <c r="C15" s="22" t="s">
        <v>474</v>
      </c>
      <c r="D15" s="22" t="s">
        <v>945</v>
      </c>
      <c r="E15" s="22" t="s">
        <v>946</v>
      </c>
      <c r="F15" s="23"/>
      <c r="G15" s="24"/>
    </row>
    <row r="16" spans="1:7" x14ac:dyDescent="0.25">
      <c r="A16" s="22">
        <v>2</v>
      </c>
      <c r="B16" s="22" t="s">
        <v>116</v>
      </c>
      <c r="C16" s="22" t="s">
        <v>474</v>
      </c>
      <c r="D16" s="22" t="s">
        <v>949</v>
      </c>
      <c r="E16" s="22" t="s">
        <v>950</v>
      </c>
      <c r="F16" s="23"/>
      <c r="G16" s="24"/>
    </row>
    <row r="17" spans="1:7" x14ac:dyDescent="0.25">
      <c r="A17" s="22">
        <v>2</v>
      </c>
      <c r="B17" s="22" t="s">
        <v>116</v>
      </c>
      <c r="C17" s="22" t="s">
        <v>474</v>
      </c>
      <c r="D17" s="22" t="s">
        <v>1513</v>
      </c>
      <c r="E17" s="22" t="s">
        <v>1512</v>
      </c>
      <c r="F17" s="23"/>
      <c r="G17" s="24"/>
    </row>
    <row r="18" spans="1:7" x14ac:dyDescent="0.25">
      <c r="A18" s="22">
        <v>4</v>
      </c>
      <c r="B18" s="22" t="s">
        <v>116</v>
      </c>
      <c r="C18" s="22" t="s">
        <v>474</v>
      </c>
      <c r="D18" s="22"/>
      <c r="E18" s="22" t="s">
        <v>1511</v>
      </c>
      <c r="F18" s="23"/>
      <c r="G18" s="24"/>
    </row>
    <row r="19" spans="1:7" x14ac:dyDescent="0.25">
      <c r="A19" s="22">
        <v>4</v>
      </c>
      <c r="B19" s="22" t="s">
        <v>116</v>
      </c>
      <c r="C19" s="22" t="s">
        <v>107</v>
      </c>
      <c r="D19" s="22"/>
      <c r="E19" s="22" t="s">
        <v>100</v>
      </c>
      <c r="F19" s="23"/>
      <c r="G19" s="24"/>
    </row>
    <row r="20" spans="1:7" x14ac:dyDescent="0.25">
      <c r="A20" s="22">
        <v>9</v>
      </c>
      <c r="B20" s="22" t="s">
        <v>116</v>
      </c>
      <c r="C20" s="22" t="s">
        <v>1510</v>
      </c>
      <c r="D20" s="22"/>
      <c r="E20" s="22" t="s">
        <v>774</v>
      </c>
      <c r="F20" s="23"/>
      <c r="G20" s="24"/>
    </row>
    <row r="21" spans="1:7" x14ac:dyDescent="0.25">
      <c r="A21" s="22">
        <v>270</v>
      </c>
      <c r="B21" s="22" t="s">
        <v>111</v>
      </c>
      <c r="C21" s="22"/>
      <c r="D21" s="22"/>
      <c r="E21" s="22" t="s">
        <v>168</v>
      </c>
      <c r="F21" s="23"/>
      <c r="G21" s="24"/>
    </row>
    <row r="22" spans="1:7" x14ac:dyDescent="0.25">
      <c r="A22" s="22">
        <v>160</v>
      </c>
      <c r="B22" s="22" t="s">
        <v>111</v>
      </c>
      <c r="C22" s="22"/>
      <c r="D22" s="22"/>
      <c r="E22" s="22" t="s">
        <v>169</v>
      </c>
      <c r="F22" s="23"/>
      <c r="G22" s="24"/>
    </row>
    <row r="23" spans="1:7" x14ac:dyDescent="0.25">
      <c r="A23" s="22">
        <v>50</v>
      </c>
      <c r="B23" s="22" t="s">
        <v>111</v>
      </c>
      <c r="C23" s="22"/>
      <c r="D23" s="22"/>
      <c r="E23" s="22" t="s">
        <v>178</v>
      </c>
      <c r="F23" s="23"/>
      <c r="G23" s="24"/>
    </row>
    <row r="24" spans="1:7" x14ac:dyDescent="0.25">
      <c r="A24" s="22">
        <v>11</v>
      </c>
      <c r="B24" s="22" t="s">
        <v>116</v>
      </c>
      <c r="C24" s="22"/>
      <c r="D24" s="22"/>
      <c r="E24" s="22" t="s">
        <v>126</v>
      </c>
      <c r="F24" s="23"/>
    </row>
    <row r="25" spans="1:7" x14ac:dyDescent="0.25">
      <c r="A25" s="22">
        <v>2</v>
      </c>
      <c r="B25" s="22" t="s">
        <v>116</v>
      </c>
      <c r="C25" s="22"/>
      <c r="D25" s="22"/>
      <c r="E25" s="22" t="s">
        <v>1308</v>
      </c>
      <c r="F25" s="23"/>
    </row>
    <row r="26" spans="1:7" x14ac:dyDescent="0.25">
      <c r="A26" s="22">
        <v>2</v>
      </c>
      <c r="B26" s="22" t="s">
        <v>116</v>
      </c>
      <c r="C26" s="22"/>
      <c r="D26" s="22"/>
      <c r="E26" s="22" t="s">
        <v>1509</v>
      </c>
      <c r="F26" s="23"/>
    </row>
    <row r="27" spans="1:7" x14ac:dyDescent="0.25">
      <c r="A27" s="22">
        <v>1</v>
      </c>
      <c r="B27" s="22" t="s">
        <v>116</v>
      </c>
      <c r="C27" s="22"/>
      <c r="D27" s="22"/>
      <c r="E27" s="22" t="s">
        <v>1508</v>
      </c>
      <c r="F27" s="23"/>
    </row>
    <row r="28" spans="1:7" x14ac:dyDescent="0.25">
      <c r="A28" s="22">
        <v>60</v>
      </c>
      <c r="B28" s="22" t="s">
        <v>111</v>
      </c>
      <c r="C28" s="22"/>
      <c r="D28" s="22"/>
      <c r="E28" s="22" t="s">
        <v>167</v>
      </c>
      <c r="F28" s="23"/>
    </row>
    <row r="29" spans="1:7" x14ac:dyDescent="0.25">
      <c r="A29" s="22"/>
      <c r="B29" s="22"/>
      <c r="C29" s="22"/>
      <c r="D29" s="22"/>
      <c r="E29" s="22" t="s">
        <v>1507</v>
      </c>
      <c r="F29" s="23"/>
    </row>
    <row r="30" spans="1:7" x14ac:dyDescent="0.25">
      <c r="A30" s="22">
        <v>1</v>
      </c>
      <c r="B30" s="22" t="s">
        <v>116</v>
      </c>
      <c r="C30" s="22" t="s">
        <v>107</v>
      </c>
      <c r="D30" s="22"/>
      <c r="E30" s="22" t="s">
        <v>545</v>
      </c>
      <c r="F30" s="23"/>
    </row>
    <row r="31" spans="1:7" x14ac:dyDescent="0.25">
      <c r="A31" s="22">
        <v>3</v>
      </c>
      <c r="B31" s="22" t="s">
        <v>111</v>
      </c>
      <c r="C31" s="22"/>
      <c r="D31" s="22"/>
      <c r="E31" s="22" t="s">
        <v>1506</v>
      </c>
      <c r="F31" s="22"/>
    </row>
    <row r="32" spans="1:7" x14ac:dyDescent="0.25">
      <c r="A32" s="22">
        <v>5</v>
      </c>
      <c r="B32" s="22" t="s">
        <v>116</v>
      </c>
      <c r="C32" s="22" t="s">
        <v>84</v>
      </c>
      <c r="D32" s="22" t="s">
        <v>1345</v>
      </c>
      <c r="E32" s="22" t="s">
        <v>1346</v>
      </c>
      <c r="F32" s="22"/>
    </row>
    <row r="33" spans="1:8" x14ac:dyDescent="0.25">
      <c r="A33" s="22">
        <v>5</v>
      </c>
      <c r="B33" s="22" t="s">
        <v>116</v>
      </c>
      <c r="C33" s="22" t="s">
        <v>84</v>
      </c>
      <c r="D33" s="22" t="s">
        <v>1347</v>
      </c>
      <c r="E33" s="22" t="s">
        <v>1348</v>
      </c>
      <c r="F33" s="22"/>
      <c r="H33" s="24"/>
    </row>
    <row r="34" spans="1:8" x14ac:dyDescent="0.25">
      <c r="A34" s="22">
        <v>1</v>
      </c>
      <c r="B34" s="22" t="s">
        <v>116</v>
      </c>
      <c r="C34" s="22"/>
      <c r="D34" s="22"/>
      <c r="E34" s="22" t="s">
        <v>1505</v>
      </c>
      <c r="F34" s="22"/>
      <c r="H34" s="24"/>
    </row>
    <row r="35" spans="1:8" x14ac:dyDescent="0.25">
      <c r="A35" s="22">
        <v>2</v>
      </c>
      <c r="B35" s="22" t="s">
        <v>116</v>
      </c>
      <c r="C35" s="22" t="s">
        <v>107</v>
      </c>
      <c r="D35" s="22"/>
      <c r="E35" s="22" t="s">
        <v>1504</v>
      </c>
      <c r="F35" s="22"/>
      <c r="H35" s="24"/>
    </row>
    <row r="36" spans="1:8" x14ac:dyDescent="0.25">
      <c r="A36" s="22">
        <v>2</v>
      </c>
      <c r="B36" s="22" t="s">
        <v>116</v>
      </c>
      <c r="C36" s="22" t="s">
        <v>1503</v>
      </c>
      <c r="D36" s="22"/>
      <c r="E36" s="22" t="s">
        <v>1502</v>
      </c>
      <c r="F36" s="22"/>
      <c r="H36" s="24"/>
    </row>
    <row r="37" spans="1:8" x14ac:dyDescent="0.25">
      <c r="A37" s="22">
        <v>1</v>
      </c>
      <c r="B37" s="22" t="s">
        <v>116</v>
      </c>
      <c r="C37" s="22"/>
      <c r="D37" s="22"/>
      <c r="E37" s="22" t="s">
        <v>1501</v>
      </c>
      <c r="F37" s="22"/>
      <c r="H37" s="24"/>
    </row>
    <row r="38" spans="1:8" x14ac:dyDescent="0.25">
      <c r="A38" s="22">
        <v>2</v>
      </c>
      <c r="B38" s="22" t="s">
        <v>116</v>
      </c>
      <c r="C38" s="22" t="s">
        <v>107</v>
      </c>
      <c r="D38" s="22"/>
      <c r="E38" s="22" t="s">
        <v>1500</v>
      </c>
      <c r="F38" s="22"/>
      <c r="H38" s="24"/>
    </row>
    <row r="39" spans="1:8" x14ac:dyDescent="0.25">
      <c r="A39" s="22">
        <v>2</v>
      </c>
      <c r="B39" s="22" t="s">
        <v>111</v>
      </c>
      <c r="C39" s="22"/>
      <c r="D39" s="22"/>
      <c r="E39" s="22" t="s">
        <v>1499</v>
      </c>
      <c r="F39" s="22"/>
      <c r="H39" s="24"/>
    </row>
    <row r="40" spans="1:8" x14ac:dyDescent="0.25">
      <c r="A40" s="22">
        <v>3</v>
      </c>
      <c r="B40" s="22" t="s">
        <v>116</v>
      </c>
      <c r="C40" s="22" t="s">
        <v>107</v>
      </c>
      <c r="D40" s="22"/>
      <c r="E40" s="22" t="s">
        <v>1498</v>
      </c>
      <c r="F40" s="23"/>
      <c r="H40" s="24"/>
    </row>
    <row r="41" spans="1:8" x14ac:dyDescent="0.25">
      <c r="A41" s="22">
        <v>1</v>
      </c>
      <c r="B41" s="22" t="s">
        <v>116</v>
      </c>
      <c r="C41" s="22" t="s">
        <v>107</v>
      </c>
      <c r="D41" s="22"/>
      <c r="E41" s="22" t="s">
        <v>1497</v>
      </c>
      <c r="F41" s="23"/>
      <c r="H41" s="24"/>
    </row>
    <row r="42" spans="1:8" x14ac:dyDescent="0.25">
      <c r="A42" s="22">
        <v>9</v>
      </c>
      <c r="B42" s="22" t="s">
        <v>116</v>
      </c>
      <c r="C42" s="22" t="s">
        <v>107</v>
      </c>
      <c r="D42" s="22">
        <v>14210</v>
      </c>
      <c r="E42" s="22" t="s">
        <v>294</v>
      </c>
      <c r="F42" s="30"/>
    </row>
    <row r="43" spans="1:8" x14ac:dyDescent="0.25">
      <c r="A43" s="22">
        <v>1</v>
      </c>
      <c r="B43" s="22" t="s">
        <v>116</v>
      </c>
      <c r="C43" s="22" t="s">
        <v>628</v>
      </c>
      <c r="D43" s="22"/>
      <c r="E43" s="22" t="s">
        <v>1496</v>
      </c>
      <c r="F43" s="20"/>
      <c r="H43" s="24"/>
    </row>
    <row r="44" spans="1:8" x14ac:dyDescent="0.25">
      <c r="A44" s="22">
        <v>1</v>
      </c>
      <c r="B44" s="22" t="s">
        <v>116</v>
      </c>
      <c r="C44" s="22"/>
      <c r="D44" s="22"/>
      <c r="E44" s="22" t="s">
        <v>1495</v>
      </c>
      <c r="F44" s="31"/>
    </row>
    <row r="45" spans="1:8" x14ac:dyDescent="0.25">
      <c r="A45" s="19"/>
      <c r="B45" s="19"/>
      <c r="C45" s="19"/>
      <c r="D45" s="19"/>
      <c r="E45" s="19"/>
      <c r="F45" s="19"/>
    </row>
    <row r="46" spans="1:8" x14ac:dyDescent="0.25">
      <c r="A46" s="32" t="s">
        <v>15</v>
      </c>
      <c r="B46" s="33"/>
      <c r="C46" s="33"/>
      <c r="D46" s="33"/>
      <c r="E46" s="33"/>
      <c r="F46" s="34" t="s">
        <v>16</v>
      </c>
    </row>
    <row r="47" spans="1:8" x14ac:dyDescent="0.25">
      <c r="A47" s="32"/>
      <c r="B47" s="33"/>
      <c r="C47" s="33"/>
      <c r="D47" s="33"/>
      <c r="E47" s="33"/>
      <c r="F47" s="35"/>
    </row>
    <row r="48" spans="1:8" x14ac:dyDescent="0.25">
      <c r="A48" s="32" t="s">
        <v>17</v>
      </c>
      <c r="B48" s="33"/>
      <c r="C48" s="33"/>
      <c r="D48" s="33"/>
      <c r="E48" s="33"/>
      <c r="F48" s="36"/>
    </row>
    <row r="49" spans="1:9" x14ac:dyDescent="0.25">
      <c r="A49" s="37"/>
      <c r="B49" s="38"/>
      <c r="C49" s="38"/>
      <c r="D49" s="38"/>
      <c r="E49" s="38"/>
      <c r="F49" s="34" t="s">
        <v>18</v>
      </c>
    </row>
    <row r="50" spans="1:9" x14ac:dyDescent="0.25">
      <c r="A50" s="32" t="s">
        <v>1518</v>
      </c>
      <c r="B50" s="33"/>
      <c r="C50" s="33"/>
      <c r="D50" s="33"/>
      <c r="E50" s="33"/>
      <c r="F50" s="39"/>
    </row>
    <row r="51" spans="1:9" x14ac:dyDescent="0.25">
      <c r="A51" s="40"/>
      <c r="B51" s="41"/>
      <c r="C51" s="41"/>
      <c r="D51" s="41"/>
      <c r="E51" s="41"/>
      <c r="F51" s="36"/>
    </row>
    <row r="53" spans="1:9" x14ac:dyDescent="0.25">
      <c r="A53" t="s">
        <v>1515</v>
      </c>
    </row>
    <row r="55" spans="1:9" x14ac:dyDescent="0.25">
      <c r="A55" t="s">
        <v>404</v>
      </c>
    </row>
    <row r="56" spans="1:9" x14ac:dyDescent="0.25">
      <c r="A56">
        <v>1</v>
      </c>
      <c r="B56" t="s">
        <v>116</v>
      </c>
      <c r="C56" t="s">
        <v>474</v>
      </c>
      <c r="E56" t="s">
        <v>1514</v>
      </c>
      <c r="G56" s="47">
        <f t="shared" ref="G56:G70" si="0">I56+I56*$H$92</f>
        <v>31.25</v>
      </c>
      <c r="H56" s="27">
        <v>25</v>
      </c>
      <c r="I56" s="47">
        <f t="shared" ref="I56:I70" si="1">H56*A56</f>
        <v>25</v>
      </c>
    </row>
    <row r="57" spans="1:9" x14ac:dyDescent="0.25">
      <c r="A57">
        <v>1</v>
      </c>
      <c r="B57" t="s">
        <v>116</v>
      </c>
      <c r="C57" t="s">
        <v>474</v>
      </c>
      <c r="D57" t="s">
        <v>945</v>
      </c>
      <c r="E57" t="s">
        <v>946</v>
      </c>
      <c r="G57" s="47">
        <f t="shared" si="0"/>
        <v>21.97</v>
      </c>
      <c r="H57" s="27">
        <v>17.576000000000001</v>
      </c>
      <c r="I57" s="47">
        <f t="shared" si="1"/>
        <v>17.576000000000001</v>
      </c>
    </row>
    <row r="58" spans="1:9" x14ac:dyDescent="0.25">
      <c r="A58">
        <v>2</v>
      </c>
      <c r="B58" t="s">
        <v>116</v>
      </c>
      <c r="C58" t="s">
        <v>474</v>
      </c>
      <c r="D58" t="s">
        <v>949</v>
      </c>
      <c r="E58" t="s">
        <v>950</v>
      </c>
      <c r="G58" s="47">
        <f t="shared" si="0"/>
        <v>70</v>
      </c>
      <c r="H58" s="27">
        <v>28</v>
      </c>
      <c r="I58" s="47">
        <f t="shared" si="1"/>
        <v>56</v>
      </c>
    </row>
    <row r="59" spans="1:9" x14ac:dyDescent="0.25">
      <c r="A59">
        <v>2</v>
      </c>
      <c r="B59" t="s">
        <v>116</v>
      </c>
      <c r="C59" t="s">
        <v>474</v>
      </c>
      <c r="D59" t="s">
        <v>1513</v>
      </c>
      <c r="E59" t="s">
        <v>1512</v>
      </c>
      <c r="G59" s="47">
        <f t="shared" si="0"/>
        <v>20</v>
      </c>
      <c r="H59" s="27">
        <v>8</v>
      </c>
      <c r="I59" s="47">
        <f t="shared" si="1"/>
        <v>16</v>
      </c>
    </row>
    <row r="60" spans="1:9" x14ac:dyDescent="0.25">
      <c r="A60">
        <v>4</v>
      </c>
      <c r="B60" t="s">
        <v>116</v>
      </c>
      <c r="C60" t="s">
        <v>474</v>
      </c>
      <c r="E60" t="s">
        <v>1511</v>
      </c>
      <c r="G60" s="47">
        <f t="shared" si="0"/>
        <v>40</v>
      </c>
      <c r="H60" s="27">
        <v>8</v>
      </c>
      <c r="I60" s="47">
        <f t="shared" si="1"/>
        <v>32</v>
      </c>
    </row>
    <row r="61" spans="1:9" x14ac:dyDescent="0.25">
      <c r="A61">
        <v>4</v>
      </c>
      <c r="B61" t="s">
        <v>116</v>
      </c>
      <c r="C61" t="s">
        <v>107</v>
      </c>
      <c r="E61" t="s">
        <v>100</v>
      </c>
      <c r="G61" s="47">
        <f t="shared" si="0"/>
        <v>2.5</v>
      </c>
      <c r="H61" s="27">
        <v>0.5</v>
      </c>
      <c r="I61" s="47">
        <f t="shared" si="1"/>
        <v>2</v>
      </c>
    </row>
    <row r="62" spans="1:9" x14ac:dyDescent="0.25">
      <c r="A62">
        <v>9</v>
      </c>
      <c r="B62" t="s">
        <v>116</v>
      </c>
      <c r="C62" t="s">
        <v>1510</v>
      </c>
      <c r="E62" t="s">
        <v>774</v>
      </c>
      <c r="G62" s="47">
        <f t="shared" si="0"/>
        <v>37.125</v>
      </c>
      <c r="H62" s="27">
        <v>3.3</v>
      </c>
      <c r="I62" s="47">
        <f t="shared" si="1"/>
        <v>29.7</v>
      </c>
    </row>
    <row r="63" spans="1:9" x14ac:dyDescent="0.25">
      <c r="A63">
        <v>270</v>
      </c>
      <c r="B63" t="s">
        <v>111</v>
      </c>
      <c r="E63" t="s">
        <v>168</v>
      </c>
      <c r="G63" s="47">
        <f t="shared" si="0"/>
        <v>40.5</v>
      </c>
      <c r="H63" s="47">
        <v>0.12</v>
      </c>
      <c r="I63" s="47">
        <f t="shared" si="1"/>
        <v>32.4</v>
      </c>
    </row>
    <row r="64" spans="1:9" x14ac:dyDescent="0.25">
      <c r="A64">
        <v>160</v>
      </c>
      <c r="B64" t="s">
        <v>111</v>
      </c>
      <c r="E64" t="s">
        <v>169</v>
      </c>
      <c r="G64" s="47">
        <f t="shared" si="0"/>
        <v>38</v>
      </c>
      <c r="H64" s="47">
        <v>0.19</v>
      </c>
      <c r="I64" s="47">
        <f t="shared" si="1"/>
        <v>30.4</v>
      </c>
    </row>
    <row r="65" spans="1:9" x14ac:dyDescent="0.25">
      <c r="A65">
        <v>50</v>
      </c>
      <c r="B65" t="s">
        <v>111</v>
      </c>
      <c r="E65" t="s">
        <v>178</v>
      </c>
      <c r="G65" s="47">
        <f t="shared" si="0"/>
        <v>21.875</v>
      </c>
      <c r="H65" s="47">
        <v>0.35</v>
      </c>
      <c r="I65" s="47">
        <f t="shared" si="1"/>
        <v>17.5</v>
      </c>
    </row>
    <row r="66" spans="1:9" x14ac:dyDescent="0.25">
      <c r="A66">
        <v>11</v>
      </c>
      <c r="B66" t="s">
        <v>116</v>
      </c>
      <c r="E66" t="s">
        <v>126</v>
      </c>
      <c r="G66" s="47">
        <f t="shared" si="0"/>
        <v>4.125</v>
      </c>
      <c r="H66" s="47">
        <v>0.3</v>
      </c>
      <c r="I66" s="47">
        <f t="shared" si="1"/>
        <v>3.3</v>
      </c>
    </row>
    <row r="67" spans="1:9" x14ac:dyDescent="0.25">
      <c r="A67">
        <v>2</v>
      </c>
      <c r="B67" t="s">
        <v>116</v>
      </c>
      <c r="E67" t="s">
        <v>1308</v>
      </c>
      <c r="G67" s="47">
        <f t="shared" si="0"/>
        <v>1.75</v>
      </c>
      <c r="H67" s="47">
        <v>0.7</v>
      </c>
      <c r="I67" s="47">
        <f t="shared" si="1"/>
        <v>1.4</v>
      </c>
    </row>
    <row r="68" spans="1:9" x14ac:dyDescent="0.25">
      <c r="A68">
        <v>2</v>
      </c>
      <c r="B68" t="s">
        <v>116</v>
      </c>
      <c r="E68" t="s">
        <v>1509</v>
      </c>
      <c r="G68" s="47">
        <f t="shared" si="0"/>
        <v>3.25</v>
      </c>
      <c r="H68" s="47">
        <v>1.3</v>
      </c>
      <c r="I68" s="47">
        <f t="shared" si="1"/>
        <v>2.6</v>
      </c>
    </row>
    <row r="69" spans="1:9" x14ac:dyDescent="0.25">
      <c r="A69">
        <v>1</v>
      </c>
      <c r="B69" t="s">
        <v>116</v>
      </c>
      <c r="E69" t="s">
        <v>1508</v>
      </c>
      <c r="G69" s="47">
        <f t="shared" si="0"/>
        <v>5</v>
      </c>
      <c r="H69" s="47">
        <v>4</v>
      </c>
      <c r="I69" s="47">
        <f t="shared" si="1"/>
        <v>4</v>
      </c>
    </row>
    <row r="70" spans="1:9" x14ac:dyDescent="0.25">
      <c r="A70">
        <v>60</v>
      </c>
      <c r="B70" t="s">
        <v>111</v>
      </c>
      <c r="E70" t="s">
        <v>167</v>
      </c>
      <c r="G70" s="47">
        <f t="shared" si="0"/>
        <v>11.25</v>
      </c>
      <c r="H70" s="47">
        <v>0.15</v>
      </c>
      <c r="I70" s="47">
        <f t="shared" si="1"/>
        <v>9</v>
      </c>
    </row>
    <row r="71" spans="1:9" x14ac:dyDescent="0.25">
      <c r="E71" t="s">
        <v>1507</v>
      </c>
      <c r="G71" s="47">
        <v>25</v>
      </c>
      <c r="I71" s="47">
        <v>25</v>
      </c>
    </row>
    <row r="72" spans="1:9" x14ac:dyDescent="0.25">
      <c r="A72">
        <v>1</v>
      </c>
      <c r="B72" t="s">
        <v>116</v>
      </c>
      <c r="C72" t="s">
        <v>107</v>
      </c>
      <c r="E72" t="s">
        <v>545</v>
      </c>
      <c r="G72" s="47">
        <f t="shared" ref="G72:G86" si="2">I72+I72*$H$92</f>
        <v>3.75</v>
      </c>
      <c r="H72" s="47">
        <v>3</v>
      </c>
      <c r="I72" s="47">
        <f t="shared" ref="I72:I86" si="3">H72*A72</f>
        <v>3</v>
      </c>
    </row>
    <row r="73" spans="1:9" x14ac:dyDescent="0.25">
      <c r="A73">
        <v>3</v>
      </c>
      <c r="B73" t="s">
        <v>111</v>
      </c>
      <c r="E73" t="s">
        <v>1506</v>
      </c>
      <c r="G73" s="47">
        <f t="shared" si="2"/>
        <v>3.75</v>
      </c>
      <c r="H73" s="47">
        <v>1</v>
      </c>
      <c r="I73" s="47">
        <f t="shared" si="3"/>
        <v>3</v>
      </c>
    </row>
    <row r="74" spans="1:9" x14ac:dyDescent="0.25">
      <c r="A74">
        <v>5</v>
      </c>
      <c r="B74" t="s">
        <v>116</v>
      </c>
      <c r="C74" t="s">
        <v>84</v>
      </c>
      <c r="D74" t="s">
        <v>1345</v>
      </c>
      <c r="E74" t="s">
        <v>1346</v>
      </c>
      <c r="G74" s="47">
        <f t="shared" si="2"/>
        <v>13.8375</v>
      </c>
      <c r="H74" s="27">
        <v>2.214</v>
      </c>
      <c r="I74" s="47">
        <f t="shared" si="3"/>
        <v>11.07</v>
      </c>
    </row>
    <row r="75" spans="1:9" x14ac:dyDescent="0.25">
      <c r="A75">
        <v>5</v>
      </c>
      <c r="B75" t="s">
        <v>116</v>
      </c>
      <c r="C75" t="s">
        <v>84</v>
      </c>
      <c r="D75" t="s">
        <v>1347</v>
      </c>
      <c r="E75" t="s">
        <v>1348</v>
      </c>
      <c r="G75" s="47">
        <f t="shared" si="2"/>
        <v>6.0075000000000003</v>
      </c>
      <c r="H75" s="27">
        <v>0.96120000000000005</v>
      </c>
      <c r="I75" s="47">
        <f t="shared" si="3"/>
        <v>4.806</v>
      </c>
    </row>
    <row r="76" spans="1:9" x14ac:dyDescent="0.25">
      <c r="A76">
        <v>1</v>
      </c>
      <c r="B76" t="s">
        <v>116</v>
      </c>
      <c r="E76" t="s">
        <v>1505</v>
      </c>
      <c r="G76" s="47">
        <f t="shared" si="2"/>
        <v>13.75</v>
      </c>
      <c r="H76" s="47">
        <v>11</v>
      </c>
      <c r="I76" s="47">
        <f t="shared" si="3"/>
        <v>11</v>
      </c>
    </row>
    <row r="77" spans="1:9" x14ac:dyDescent="0.25">
      <c r="A77">
        <v>2</v>
      </c>
      <c r="B77" t="s">
        <v>116</v>
      </c>
      <c r="C77" t="s">
        <v>107</v>
      </c>
      <c r="E77" t="s">
        <v>1504</v>
      </c>
      <c r="G77" s="47">
        <f t="shared" si="2"/>
        <v>10</v>
      </c>
      <c r="H77" s="47">
        <v>4</v>
      </c>
      <c r="I77" s="47">
        <f t="shared" si="3"/>
        <v>8</v>
      </c>
    </row>
    <row r="78" spans="1:9" x14ac:dyDescent="0.25">
      <c r="A78">
        <v>2</v>
      </c>
      <c r="B78" t="s">
        <v>116</v>
      </c>
      <c r="C78" t="s">
        <v>1503</v>
      </c>
      <c r="E78" t="s">
        <v>1502</v>
      </c>
      <c r="G78" s="47">
        <f t="shared" si="2"/>
        <v>6.6000000000000005</v>
      </c>
      <c r="H78">
        <v>2.64</v>
      </c>
      <c r="I78" s="47">
        <f t="shared" si="3"/>
        <v>5.28</v>
      </c>
    </row>
    <row r="79" spans="1:9" x14ac:dyDescent="0.25">
      <c r="A79">
        <v>1</v>
      </c>
      <c r="B79" t="s">
        <v>116</v>
      </c>
      <c r="E79" t="s">
        <v>1501</v>
      </c>
      <c r="G79" s="47">
        <f t="shared" si="2"/>
        <v>8.75</v>
      </c>
      <c r="H79" s="47">
        <v>7</v>
      </c>
      <c r="I79" s="47">
        <f t="shared" si="3"/>
        <v>7</v>
      </c>
    </row>
    <row r="80" spans="1:9" x14ac:dyDescent="0.25">
      <c r="A80">
        <v>2</v>
      </c>
      <c r="B80" t="s">
        <v>116</v>
      </c>
      <c r="C80" t="s">
        <v>107</v>
      </c>
      <c r="E80" t="s">
        <v>1500</v>
      </c>
      <c r="G80" s="47">
        <f t="shared" si="2"/>
        <v>7.5</v>
      </c>
      <c r="H80" s="47">
        <v>3</v>
      </c>
      <c r="I80" s="47">
        <f t="shared" si="3"/>
        <v>6</v>
      </c>
    </row>
    <row r="81" spans="1:9" x14ac:dyDescent="0.25">
      <c r="A81">
        <v>2</v>
      </c>
      <c r="B81" t="s">
        <v>111</v>
      </c>
      <c r="E81" t="s">
        <v>1499</v>
      </c>
      <c r="G81" s="47">
        <f t="shared" si="2"/>
        <v>6.75</v>
      </c>
      <c r="H81" s="47">
        <v>2.7</v>
      </c>
      <c r="I81" s="47">
        <f t="shared" si="3"/>
        <v>5.4</v>
      </c>
    </row>
    <row r="82" spans="1:9" x14ac:dyDescent="0.25">
      <c r="A82">
        <v>3</v>
      </c>
      <c r="B82" t="s">
        <v>116</v>
      </c>
      <c r="C82" t="s">
        <v>107</v>
      </c>
      <c r="E82" t="s">
        <v>1498</v>
      </c>
      <c r="G82" s="47">
        <f t="shared" si="2"/>
        <v>1.5000000000000002</v>
      </c>
      <c r="H82" s="47">
        <v>0.4</v>
      </c>
      <c r="I82" s="47">
        <f t="shared" si="3"/>
        <v>1.2000000000000002</v>
      </c>
    </row>
    <row r="83" spans="1:9" x14ac:dyDescent="0.25">
      <c r="A83">
        <v>1</v>
      </c>
      <c r="B83" t="s">
        <v>116</v>
      </c>
      <c r="C83" t="s">
        <v>107</v>
      </c>
      <c r="E83" t="s">
        <v>1497</v>
      </c>
      <c r="G83" s="47">
        <f t="shared" si="2"/>
        <v>1.375</v>
      </c>
      <c r="H83" s="47">
        <v>1.1000000000000001</v>
      </c>
      <c r="I83" s="47">
        <f t="shared" si="3"/>
        <v>1.1000000000000001</v>
      </c>
    </row>
    <row r="84" spans="1:9" x14ac:dyDescent="0.25">
      <c r="A84">
        <v>9</v>
      </c>
      <c r="B84" t="s">
        <v>116</v>
      </c>
      <c r="C84" t="s">
        <v>107</v>
      </c>
      <c r="D84">
        <v>14210</v>
      </c>
      <c r="E84" t="s">
        <v>294</v>
      </c>
      <c r="G84" s="47">
        <f t="shared" si="2"/>
        <v>73.125</v>
      </c>
      <c r="H84" s="47">
        <v>6.5</v>
      </c>
      <c r="I84" s="47">
        <f t="shared" si="3"/>
        <v>58.5</v>
      </c>
    </row>
    <row r="85" spans="1:9" x14ac:dyDescent="0.25">
      <c r="A85">
        <v>1</v>
      </c>
      <c r="B85" t="s">
        <v>116</v>
      </c>
      <c r="C85" t="s">
        <v>628</v>
      </c>
      <c r="E85" t="s">
        <v>1496</v>
      </c>
      <c r="G85" s="47">
        <f t="shared" si="2"/>
        <v>18.75</v>
      </c>
      <c r="H85" s="47">
        <v>15</v>
      </c>
      <c r="I85" s="47">
        <f t="shared" si="3"/>
        <v>15</v>
      </c>
    </row>
    <row r="86" spans="1:9" x14ac:dyDescent="0.25">
      <c r="A86">
        <v>1</v>
      </c>
      <c r="B86" t="s">
        <v>116</v>
      </c>
      <c r="E86" t="s">
        <v>1495</v>
      </c>
      <c r="G86" s="47">
        <f t="shared" si="2"/>
        <v>5</v>
      </c>
      <c r="H86" s="47">
        <v>4</v>
      </c>
      <c r="I86" s="47">
        <f t="shared" si="3"/>
        <v>4</v>
      </c>
    </row>
    <row r="88" spans="1:9" x14ac:dyDescent="0.25">
      <c r="F88" t="s">
        <v>214</v>
      </c>
      <c r="G88" s="27">
        <f>SUM(G56:G87)</f>
        <v>554.04</v>
      </c>
      <c r="I88" s="47">
        <f>SUM(I56:I87)</f>
        <v>448.23199999999997</v>
      </c>
    </row>
    <row r="89" spans="1:9" x14ac:dyDescent="0.25">
      <c r="F89" s="95" t="s">
        <v>1127</v>
      </c>
      <c r="G89" s="48">
        <v>121.88</v>
      </c>
    </row>
    <row r="90" spans="1:9" x14ac:dyDescent="0.25">
      <c r="F90" s="95"/>
      <c r="G90" s="47">
        <f>SUM(G88:G89)-0.04</f>
        <v>675.88</v>
      </c>
    </row>
    <row r="91" spans="1:9" x14ac:dyDescent="0.25">
      <c r="F91" s="95"/>
      <c r="G91" t="s">
        <v>1520</v>
      </c>
    </row>
    <row r="92" spans="1:9" x14ac:dyDescent="0.25">
      <c r="B92" t="s">
        <v>1494</v>
      </c>
      <c r="C92">
        <v>2</v>
      </c>
      <c r="D92" t="s">
        <v>1493</v>
      </c>
      <c r="H92" s="49">
        <v>0.25</v>
      </c>
    </row>
    <row r="93" spans="1:9" x14ac:dyDescent="0.25">
      <c r="B93" t="s">
        <v>1492</v>
      </c>
      <c r="C93">
        <v>2.5</v>
      </c>
      <c r="D93" t="s">
        <v>1491</v>
      </c>
    </row>
    <row r="94" spans="1:9" x14ac:dyDescent="0.25">
      <c r="B94" t="s">
        <v>991</v>
      </c>
      <c r="C94">
        <v>6</v>
      </c>
      <c r="D94" t="s">
        <v>1490</v>
      </c>
    </row>
    <row r="95" spans="1:9" x14ac:dyDescent="0.25">
      <c r="B95" t="s">
        <v>1489</v>
      </c>
      <c r="C95">
        <v>6</v>
      </c>
      <c r="D95" t="s">
        <v>1488</v>
      </c>
    </row>
    <row r="96" spans="1:9" x14ac:dyDescent="0.25">
      <c r="B96" t="s">
        <v>1487</v>
      </c>
      <c r="C96">
        <v>4</v>
      </c>
      <c r="D96" t="s">
        <v>1486</v>
      </c>
    </row>
    <row r="97" spans="2:8" x14ac:dyDescent="0.25">
      <c r="B97" t="s">
        <v>1485</v>
      </c>
      <c r="C97">
        <v>3</v>
      </c>
      <c r="D97" t="s">
        <v>1484</v>
      </c>
    </row>
    <row r="98" spans="2:8" x14ac:dyDescent="0.25">
      <c r="B98" t="s">
        <v>1483</v>
      </c>
      <c r="C98" s="48">
        <v>1</v>
      </c>
      <c r="D98" t="s">
        <v>681</v>
      </c>
      <c r="G98" s="27"/>
      <c r="H98" s="27"/>
    </row>
    <row r="99" spans="2:8" x14ac:dyDescent="0.25">
      <c r="G99" s="27"/>
      <c r="H99" s="27"/>
    </row>
    <row r="100" spans="2:8" x14ac:dyDescent="0.25">
      <c r="C100">
        <f>SUM(C92:C99)</f>
        <v>24.5</v>
      </c>
      <c r="D100" t="s">
        <v>1521</v>
      </c>
      <c r="G100" s="51">
        <f>C100*20</f>
        <v>490</v>
      </c>
      <c r="H100" s="27"/>
    </row>
    <row r="101" spans="2:8" x14ac:dyDescent="0.25">
      <c r="G101" s="27"/>
      <c r="H101" s="27"/>
    </row>
    <row r="102" spans="2:8" x14ac:dyDescent="0.25">
      <c r="G102" s="47"/>
      <c r="H102" s="27"/>
    </row>
    <row r="103" spans="2:8" x14ac:dyDescent="0.25">
      <c r="H103" s="27"/>
    </row>
    <row r="104" spans="2:8" x14ac:dyDescent="0.25">
      <c r="B104" t="s">
        <v>1482</v>
      </c>
      <c r="C104">
        <v>8</v>
      </c>
      <c r="D104" t="s">
        <v>1481</v>
      </c>
      <c r="G104" s="51">
        <f>C104*20</f>
        <v>160</v>
      </c>
      <c r="H104" s="27"/>
    </row>
    <row r="105" spans="2:8" x14ac:dyDescent="0.25">
      <c r="G105" s="27"/>
    </row>
    <row r="106" spans="2:8" x14ac:dyDescent="0.25">
      <c r="F106" t="s">
        <v>158</v>
      </c>
      <c r="G106" s="27">
        <f>SUM(G100:G104)</f>
        <v>650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C10E-3CA9-4213-8E69-201F72708A7A}">
  <dimension ref="A1:J52"/>
  <sheetViews>
    <sheetView workbookViewId="0">
      <selection activeCell="F52" sqref="F52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8.28515625" customWidth="1"/>
    <col min="5" max="5" width="26" customWidth="1"/>
    <col min="6" max="6" width="37.7109375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816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176"/>
      <c r="B6" s="176"/>
      <c r="C6" s="176"/>
      <c r="D6" s="176"/>
      <c r="E6" s="176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813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815</v>
      </c>
      <c r="B10" s="309"/>
      <c r="C10" s="309"/>
      <c r="D10" s="309"/>
      <c r="E10" s="310"/>
      <c r="F10" s="10"/>
    </row>
    <row r="11" spans="1:8" x14ac:dyDescent="0.25">
      <c r="A11" s="311" t="s">
        <v>418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>
        <v>1</v>
      </c>
      <c r="B14" s="74" t="s">
        <v>116</v>
      </c>
      <c r="C14" s="22" t="s">
        <v>811</v>
      </c>
      <c r="D14" s="22"/>
      <c r="E14" s="22" t="s">
        <v>812</v>
      </c>
      <c r="F14" s="22"/>
      <c r="H14">
        <v>990.28</v>
      </c>
    </row>
    <row r="15" spans="1:8" x14ac:dyDescent="0.25">
      <c r="A15" s="73"/>
      <c r="B15" s="74"/>
      <c r="C15" s="18"/>
      <c r="D15" s="22"/>
      <c r="E15" s="18" t="s">
        <v>814</v>
      </c>
      <c r="F15" s="23"/>
      <c r="G15" s="24"/>
      <c r="H15" s="75"/>
    </row>
    <row r="16" spans="1:8" x14ac:dyDescent="0.25">
      <c r="A16" s="73"/>
      <c r="B16" s="74"/>
      <c r="C16" s="18"/>
      <c r="D16" s="22"/>
      <c r="E16" s="18"/>
      <c r="F16" s="23"/>
      <c r="G16" s="24"/>
      <c r="H16" s="75"/>
    </row>
    <row r="17" spans="1:10" x14ac:dyDescent="0.25">
      <c r="A17" s="73"/>
      <c r="B17" s="74"/>
      <c r="C17" s="18"/>
      <c r="D17" s="22"/>
      <c r="E17" s="18"/>
      <c r="F17" s="23"/>
      <c r="G17" s="24"/>
      <c r="H17" s="75"/>
    </row>
    <row r="18" spans="1:10" x14ac:dyDescent="0.25">
      <c r="A18" s="73"/>
      <c r="B18" s="74"/>
      <c r="C18" s="18"/>
      <c r="D18" s="22"/>
      <c r="E18" s="18"/>
      <c r="F18" s="23"/>
      <c r="G18" s="24"/>
      <c r="H18" s="75"/>
    </row>
    <row r="19" spans="1:10" x14ac:dyDescent="0.25">
      <c r="A19" s="73"/>
      <c r="B19" s="74"/>
      <c r="C19" s="18"/>
      <c r="D19" s="22"/>
      <c r="E19" s="18"/>
      <c r="F19" s="23"/>
      <c r="G19" s="24"/>
      <c r="H19" s="75"/>
    </row>
    <row r="20" spans="1:10" x14ac:dyDescent="0.25">
      <c r="A20" s="73"/>
      <c r="B20" s="74"/>
      <c r="C20" s="18"/>
      <c r="D20" s="22"/>
      <c r="E20" s="18"/>
      <c r="F20" s="23"/>
      <c r="G20" s="24"/>
      <c r="H20" s="75"/>
    </row>
    <row r="21" spans="1:10" x14ac:dyDescent="0.25">
      <c r="A21" s="73"/>
      <c r="B21" s="74"/>
      <c r="C21" s="18"/>
      <c r="D21" s="22"/>
      <c r="E21" s="18"/>
      <c r="F21" s="23"/>
      <c r="G21" s="24"/>
      <c r="J21" s="75"/>
    </row>
    <row r="22" spans="1:10" x14ac:dyDescent="0.25">
      <c r="A22" s="73"/>
      <c r="B22" s="74"/>
      <c r="C22" s="18"/>
      <c r="D22" s="22"/>
      <c r="E22" s="18"/>
      <c r="F22" s="23"/>
      <c r="G22" s="24"/>
      <c r="H22" s="75"/>
    </row>
    <row r="23" spans="1:10" x14ac:dyDescent="0.25">
      <c r="A23" s="26"/>
      <c r="B23" s="74"/>
      <c r="C23" s="22"/>
      <c r="D23" s="22"/>
      <c r="E23" s="22"/>
      <c r="F23" s="23"/>
      <c r="G23" s="24"/>
      <c r="H23" s="27"/>
    </row>
    <row r="24" spans="1:10" x14ac:dyDescent="0.25">
      <c r="A24" s="76"/>
      <c r="B24" s="77"/>
      <c r="C24" s="78"/>
      <c r="D24" s="78"/>
      <c r="E24" s="78"/>
      <c r="F24" s="23"/>
      <c r="H24" s="75"/>
    </row>
    <row r="25" spans="1:10" x14ac:dyDescent="0.25">
      <c r="A25" s="22"/>
      <c r="B25" s="22"/>
      <c r="C25" s="22"/>
      <c r="D25" s="22"/>
      <c r="E25" s="22"/>
      <c r="F25" s="23"/>
      <c r="H25" s="75"/>
    </row>
    <row r="26" spans="1:10" x14ac:dyDescent="0.25">
      <c r="A26" s="23"/>
      <c r="B26" s="22"/>
      <c r="C26" s="22"/>
      <c r="D26" s="22"/>
      <c r="E26" s="22"/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817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7023-1EEB-4CA6-A7B1-44AE8D52DE50}">
  <sheetPr>
    <pageSetUpPr fitToPage="1"/>
  </sheetPr>
  <dimension ref="A1:P113"/>
  <sheetViews>
    <sheetView workbookViewId="0">
      <selection activeCell="G75" sqref="A1:G75"/>
    </sheetView>
  </sheetViews>
  <sheetFormatPr defaultRowHeight="15" x14ac:dyDescent="0.25"/>
  <cols>
    <col min="2" max="2" width="6.28515625" customWidth="1"/>
    <col min="4" max="4" width="11.85546875" customWidth="1"/>
    <col min="5" max="5" width="13.85546875" customWidth="1"/>
    <col min="6" max="6" width="42.7109375" customWidth="1"/>
    <col min="7" max="7" width="11.28515625" customWidth="1"/>
    <col min="8" max="8" width="10.7109375" style="27" customWidth="1"/>
    <col min="9" max="9" width="11" bestFit="1" customWidth="1"/>
    <col min="12" max="12" width="17.5703125" customWidth="1"/>
  </cols>
  <sheetData>
    <row r="1" spans="1:16" x14ac:dyDescent="0.25">
      <c r="A1" s="1"/>
      <c r="B1" s="1"/>
      <c r="C1" s="1"/>
      <c r="D1" s="1"/>
      <c r="E1" s="1"/>
    </row>
    <row r="2" spans="1:16" x14ac:dyDescent="0.25">
      <c r="A2" s="314" t="s">
        <v>0</v>
      </c>
      <c r="B2" s="315"/>
      <c r="C2" s="315"/>
      <c r="D2" s="315"/>
      <c r="E2" s="316"/>
      <c r="F2" s="2" t="s">
        <v>1</v>
      </c>
      <c r="G2" s="58"/>
    </row>
    <row r="3" spans="1:16" x14ac:dyDescent="0.25">
      <c r="A3" s="317" t="s">
        <v>2</v>
      </c>
      <c r="B3" s="329"/>
      <c r="C3" s="329"/>
      <c r="D3" s="329"/>
      <c r="E3" s="319"/>
      <c r="F3" s="3" t="s">
        <v>152</v>
      </c>
      <c r="G3" s="59"/>
    </row>
    <row r="4" spans="1:16" x14ac:dyDescent="0.25">
      <c r="A4" s="317" t="s">
        <v>3</v>
      </c>
      <c r="B4" s="329"/>
      <c r="C4" s="329"/>
      <c r="D4" s="329"/>
      <c r="E4" s="319"/>
      <c r="F4" s="4"/>
      <c r="G4" s="4"/>
    </row>
    <row r="5" spans="1:16" x14ac:dyDescent="0.25">
      <c r="A5" s="317" t="s">
        <v>4</v>
      </c>
      <c r="B5" s="329"/>
      <c r="C5" s="329"/>
      <c r="D5" s="329"/>
      <c r="E5" s="319"/>
      <c r="F5" s="5" t="s">
        <v>5</v>
      </c>
      <c r="G5" s="7"/>
    </row>
    <row r="6" spans="1:16" x14ac:dyDescent="0.25">
      <c r="A6" s="6"/>
      <c r="B6" s="6"/>
      <c r="C6" s="6"/>
      <c r="D6" s="6"/>
      <c r="E6" s="6"/>
      <c r="F6" s="7"/>
      <c r="G6" s="7"/>
    </row>
    <row r="7" spans="1:16" x14ac:dyDescent="0.25">
      <c r="A7" s="7" t="s">
        <v>6</v>
      </c>
      <c r="B7" s="1"/>
      <c r="C7" s="1"/>
      <c r="D7" s="1"/>
      <c r="E7" s="1"/>
      <c r="F7" s="8" t="s">
        <v>7</v>
      </c>
      <c r="G7" s="8"/>
      <c r="K7" s="21"/>
      <c r="L7" s="25"/>
      <c r="M7" s="25"/>
      <c r="N7" s="25"/>
      <c r="O7" s="25"/>
      <c r="P7" s="25"/>
    </row>
    <row r="8" spans="1:16" x14ac:dyDescent="0.25">
      <c r="A8" s="320"/>
      <c r="B8" s="321"/>
      <c r="C8" s="321"/>
      <c r="D8" s="321"/>
      <c r="E8" s="322"/>
      <c r="F8" s="9"/>
      <c r="G8" s="14"/>
      <c r="K8" s="25"/>
      <c r="L8" s="25"/>
      <c r="M8" s="25"/>
      <c r="N8" s="25"/>
      <c r="O8" s="25"/>
      <c r="P8" s="25"/>
    </row>
    <row r="9" spans="1:16" x14ac:dyDescent="0.25">
      <c r="A9" s="323" t="s">
        <v>154</v>
      </c>
      <c r="B9" s="330"/>
      <c r="C9" s="330"/>
      <c r="D9" s="330"/>
      <c r="E9" s="325"/>
      <c r="F9" s="10" t="s">
        <v>135</v>
      </c>
      <c r="G9" s="14"/>
      <c r="K9" s="25"/>
      <c r="M9" s="42"/>
    </row>
    <row r="10" spans="1:16" x14ac:dyDescent="0.25">
      <c r="A10" s="308" t="s">
        <v>8</v>
      </c>
      <c r="B10" s="326"/>
      <c r="C10" s="326"/>
      <c r="D10" s="326"/>
      <c r="E10" s="310"/>
      <c r="F10" s="10" t="s">
        <v>9</v>
      </c>
      <c r="G10" s="14"/>
      <c r="K10" s="21"/>
      <c r="L10" s="25"/>
      <c r="M10" s="25"/>
      <c r="N10" s="25"/>
      <c r="O10" s="25"/>
      <c r="P10" s="25"/>
    </row>
    <row r="11" spans="1:16" x14ac:dyDescent="0.25">
      <c r="A11" s="311" t="s">
        <v>9</v>
      </c>
      <c r="B11" s="327"/>
      <c r="C11" s="327"/>
      <c r="D11" s="327"/>
      <c r="E11" s="328"/>
      <c r="F11" s="11"/>
      <c r="G11" s="14"/>
      <c r="K11" s="27"/>
      <c r="L11" s="25"/>
      <c r="M11" s="25"/>
      <c r="N11" s="25"/>
      <c r="O11" s="25"/>
      <c r="P11" s="25"/>
    </row>
    <row r="12" spans="1:16" x14ac:dyDescent="0.25">
      <c r="A12" s="12"/>
      <c r="B12" s="13"/>
      <c r="C12" s="13"/>
      <c r="D12" s="13"/>
      <c r="E12" s="13"/>
      <c r="F12" s="14"/>
      <c r="G12" s="14"/>
      <c r="K12" s="28"/>
      <c r="M12" s="42"/>
    </row>
    <row r="13" spans="1:16" x14ac:dyDescent="0.25">
      <c r="A13" s="15" t="s">
        <v>104</v>
      </c>
      <c r="B13" s="15" t="s">
        <v>10</v>
      </c>
      <c r="C13" s="15" t="s">
        <v>11</v>
      </c>
      <c r="D13" s="15" t="s">
        <v>12</v>
      </c>
      <c r="E13" s="13" t="s">
        <v>13</v>
      </c>
      <c r="F13" s="16" t="s">
        <v>14</v>
      </c>
      <c r="G13" s="16"/>
      <c r="K13" s="28"/>
      <c r="M13" s="42"/>
    </row>
    <row r="14" spans="1:16" x14ac:dyDescent="0.25">
      <c r="A14" s="17" t="s">
        <v>21</v>
      </c>
      <c r="B14" s="29">
        <v>1</v>
      </c>
      <c r="C14" s="22" t="s">
        <v>75</v>
      </c>
      <c r="D14" s="22"/>
      <c r="E14" s="45" t="s">
        <v>76</v>
      </c>
      <c r="F14" s="26"/>
      <c r="G14" s="65">
        <f t="shared" ref="G14:G61" si="0">I14+I14*$K$59</f>
        <v>102.31200000000001</v>
      </c>
      <c r="H14" s="27">
        <v>85.26</v>
      </c>
      <c r="I14" s="47">
        <f>H14*B14</f>
        <v>85.26</v>
      </c>
      <c r="K14" s="24"/>
      <c r="L14" s="25"/>
      <c r="M14" s="25"/>
      <c r="N14" s="25"/>
      <c r="O14" s="25"/>
      <c r="P14" s="25"/>
    </row>
    <row r="15" spans="1:16" x14ac:dyDescent="0.25">
      <c r="A15" s="17" t="s">
        <v>21</v>
      </c>
      <c r="B15" s="29">
        <v>1</v>
      </c>
      <c r="C15" s="45" t="s">
        <v>102</v>
      </c>
      <c r="D15" s="22" t="s">
        <v>101</v>
      </c>
      <c r="E15" s="22" t="s">
        <v>103</v>
      </c>
      <c r="F15" s="22"/>
      <c r="G15" s="65">
        <f t="shared" si="0"/>
        <v>11.099399999999999</v>
      </c>
      <c r="H15" s="27">
        <v>9.2494999999999994</v>
      </c>
      <c r="I15" s="47">
        <f t="shared" ref="I15:I67" si="1">H15*B15</f>
        <v>9.2494999999999994</v>
      </c>
      <c r="K15" s="24"/>
      <c r="L15" s="25"/>
      <c r="M15" s="25"/>
      <c r="N15" s="25"/>
      <c r="O15" s="25"/>
      <c r="P15" s="25"/>
    </row>
    <row r="16" spans="1:16" x14ac:dyDescent="0.25">
      <c r="A16" s="17" t="s">
        <v>21</v>
      </c>
      <c r="B16" s="29">
        <v>1</v>
      </c>
      <c r="C16" s="22" t="s">
        <v>80</v>
      </c>
      <c r="D16" s="22"/>
      <c r="E16" s="45" t="s">
        <v>81</v>
      </c>
      <c r="F16" s="22"/>
      <c r="G16" s="65">
        <f t="shared" si="0"/>
        <v>29.279999999999998</v>
      </c>
      <c r="H16" s="27">
        <v>24.4</v>
      </c>
      <c r="I16" s="47">
        <f t="shared" si="1"/>
        <v>24.4</v>
      </c>
      <c r="K16" s="24"/>
      <c r="L16" s="25"/>
      <c r="M16" s="25"/>
      <c r="N16" s="25"/>
      <c r="O16" s="25"/>
      <c r="P16" s="25"/>
    </row>
    <row r="17" spans="1:16" x14ac:dyDescent="0.25">
      <c r="A17" s="17" t="s">
        <v>21</v>
      </c>
      <c r="B17" s="29">
        <v>1</v>
      </c>
      <c r="C17" s="18"/>
      <c r="D17" s="22"/>
      <c r="E17" s="45" t="s">
        <v>105</v>
      </c>
      <c r="F17" s="23"/>
      <c r="G17" s="65">
        <f t="shared" si="0"/>
        <v>29.279999999999998</v>
      </c>
      <c r="H17" s="27">
        <v>24.4</v>
      </c>
      <c r="I17" s="47">
        <f t="shared" si="1"/>
        <v>24.4</v>
      </c>
      <c r="K17" s="24"/>
      <c r="L17" s="25"/>
      <c r="M17" s="25"/>
      <c r="N17" s="25"/>
      <c r="O17" s="25"/>
      <c r="P17" s="25"/>
    </row>
    <row r="18" spans="1:16" x14ac:dyDescent="0.25">
      <c r="A18" s="17" t="s">
        <v>21</v>
      </c>
      <c r="B18" s="29">
        <v>1</v>
      </c>
      <c r="C18" s="18"/>
      <c r="D18" s="22"/>
      <c r="E18" s="18" t="s">
        <v>106</v>
      </c>
      <c r="F18" s="23"/>
      <c r="G18" s="65">
        <f t="shared" si="0"/>
        <v>13.2</v>
      </c>
      <c r="H18" s="27">
        <v>11</v>
      </c>
      <c r="I18" s="47">
        <f t="shared" si="1"/>
        <v>11</v>
      </c>
      <c r="K18" s="24"/>
      <c r="L18" s="25"/>
      <c r="M18" s="25"/>
      <c r="N18" s="25"/>
      <c r="O18" s="25"/>
      <c r="P18" s="25"/>
    </row>
    <row r="19" spans="1:16" x14ac:dyDescent="0.25">
      <c r="A19" s="17" t="s">
        <v>21</v>
      </c>
      <c r="B19" s="22">
        <v>18</v>
      </c>
      <c r="C19" s="45">
        <v>14601</v>
      </c>
      <c r="D19" s="22" t="s">
        <v>84</v>
      </c>
      <c r="E19" s="22" t="s">
        <v>85</v>
      </c>
      <c r="F19" s="22"/>
      <c r="G19" s="65">
        <f t="shared" si="0"/>
        <v>20.079360000000001</v>
      </c>
      <c r="H19" s="27">
        <v>0.92959999999999998</v>
      </c>
      <c r="I19" s="47">
        <f t="shared" si="1"/>
        <v>16.732800000000001</v>
      </c>
      <c r="K19" s="24"/>
      <c r="M19" s="42"/>
    </row>
    <row r="20" spans="1:16" x14ac:dyDescent="0.25">
      <c r="A20" s="17" t="s">
        <v>21</v>
      </c>
      <c r="B20" s="22">
        <v>18</v>
      </c>
      <c r="C20" s="45" t="s">
        <v>86</v>
      </c>
      <c r="D20" s="22" t="s">
        <v>84</v>
      </c>
      <c r="E20" s="22" t="s">
        <v>87</v>
      </c>
      <c r="F20" s="22"/>
      <c r="G20" s="65">
        <f t="shared" si="0"/>
        <v>32.538240000000002</v>
      </c>
      <c r="H20" s="27">
        <v>1.5064</v>
      </c>
      <c r="I20" s="47">
        <f t="shared" si="1"/>
        <v>27.115199999999998</v>
      </c>
      <c r="K20" s="24"/>
      <c r="L20" s="25"/>
      <c r="M20" s="25"/>
      <c r="N20" s="25"/>
      <c r="O20" s="25"/>
      <c r="P20" s="25"/>
    </row>
    <row r="21" spans="1:16" x14ac:dyDescent="0.25">
      <c r="A21" s="17" t="s">
        <v>21</v>
      </c>
      <c r="B21" s="22">
        <v>8</v>
      </c>
      <c r="C21" s="45">
        <v>14602</v>
      </c>
      <c r="D21" s="22" t="s">
        <v>84</v>
      </c>
      <c r="E21" s="22" t="s">
        <v>88</v>
      </c>
      <c r="F21" s="22"/>
      <c r="G21" s="65">
        <f t="shared" si="0"/>
        <v>8.9241600000000005</v>
      </c>
      <c r="H21" s="27">
        <v>0.92959999999999998</v>
      </c>
      <c r="I21" s="47">
        <f t="shared" si="1"/>
        <v>7.4367999999999999</v>
      </c>
      <c r="K21" s="24"/>
      <c r="L21" s="25"/>
      <c r="M21" s="25"/>
      <c r="N21" s="25"/>
      <c r="O21" s="25"/>
      <c r="P21" s="25"/>
    </row>
    <row r="22" spans="1:16" x14ac:dyDescent="0.25">
      <c r="A22" s="17" t="s">
        <v>21</v>
      </c>
      <c r="B22" s="22">
        <v>8</v>
      </c>
      <c r="C22" s="45" t="s">
        <v>89</v>
      </c>
      <c r="D22" s="22" t="s">
        <v>84</v>
      </c>
      <c r="E22" s="22" t="s">
        <v>90</v>
      </c>
      <c r="F22" s="22"/>
      <c r="G22" s="65">
        <f t="shared" si="0"/>
        <v>14.46144</v>
      </c>
      <c r="H22" s="27">
        <v>1.5064</v>
      </c>
      <c r="I22" s="47">
        <f t="shared" si="1"/>
        <v>12.0512</v>
      </c>
      <c r="K22" s="24"/>
      <c r="L22" s="25"/>
      <c r="M22" s="25"/>
      <c r="N22" s="25"/>
      <c r="O22" s="25"/>
      <c r="P22" s="25"/>
    </row>
    <row r="23" spans="1:16" x14ac:dyDescent="0.25">
      <c r="A23" s="26" t="s">
        <v>21</v>
      </c>
      <c r="B23" s="22">
        <v>1</v>
      </c>
      <c r="C23" s="45">
        <v>14614</v>
      </c>
      <c r="D23" s="22" t="s">
        <v>84</v>
      </c>
      <c r="E23" s="22" t="s">
        <v>91</v>
      </c>
      <c r="F23" s="22"/>
      <c r="G23" s="65">
        <f t="shared" si="0"/>
        <v>1.9488000000000001</v>
      </c>
      <c r="H23" s="27">
        <v>1.6240000000000001</v>
      </c>
      <c r="I23" s="47">
        <f t="shared" si="1"/>
        <v>1.6240000000000001</v>
      </c>
      <c r="K23" s="24"/>
      <c r="L23" s="25"/>
      <c r="M23" s="25"/>
      <c r="N23" s="25"/>
      <c r="O23" s="25"/>
      <c r="P23" s="25"/>
    </row>
    <row r="24" spans="1:16" x14ac:dyDescent="0.25">
      <c r="A24" s="26" t="s">
        <v>21</v>
      </c>
      <c r="B24" s="22">
        <v>5</v>
      </c>
      <c r="C24" s="45">
        <v>14613</v>
      </c>
      <c r="D24" s="22" t="s">
        <v>84</v>
      </c>
      <c r="E24" s="22" t="s">
        <v>92</v>
      </c>
      <c r="F24" s="22"/>
      <c r="G24" s="65">
        <f t="shared" si="0"/>
        <v>4.1664000000000003</v>
      </c>
      <c r="H24" s="27">
        <v>0.69440000000000002</v>
      </c>
      <c r="I24" s="47">
        <f t="shared" si="1"/>
        <v>3.472</v>
      </c>
      <c r="K24" s="24"/>
      <c r="L24" s="25"/>
      <c r="M24" s="25"/>
      <c r="N24" s="25"/>
      <c r="O24" s="25"/>
      <c r="P24" s="25"/>
    </row>
    <row r="25" spans="1:16" x14ac:dyDescent="0.25">
      <c r="A25" s="22" t="s">
        <v>21</v>
      </c>
      <c r="B25" s="22">
        <v>5</v>
      </c>
      <c r="C25" s="45" t="s">
        <v>93</v>
      </c>
      <c r="D25" s="22" t="s">
        <v>84</v>
      </c>
      <c r="E25" s="22" t="s">
        <v>94</v>
      </c>
      <c r="F25" s="22"/>
      <c r="G25" s="65">
        <f t="shared" si="0"/>
        <v>8.0304000000000002</v>
      </c>
      <c r="H25" s="27">
        <v>1.3384</v>
      </c>
      <c r="I25" s="47">
        <f t="shared" si="1"/>
        <v>6.6920000000000002</v>
      </c>
      <c r="K25" s="24"/>
      <c r="M25" s="42"/>
    </row>
    <row r="26" spans="1:16" x14ac:dyDescent="0.25">
      <c r="A26" s="23" t="s">
        <v>21</v>
      </c>
      <c r="B26" s="22">
        <v>1</v>
      </c>
      <c r="C26" s="45" t="s">
        <v>95</v>
      </c>
      <c r="D26" s="22" t="s">
        <v>84</v>
      </c>
      <c r="E26" s="22" t="s">
        <v>96</v>
      </c>
      <c r="F26" s="22"/>
      <c r="G26" s="65">
        <f t="shared" si="0"/>
        <v>3.1382400000000001</v>
      </c>
      <c r="H26" s="27">
        <v>2.6152000000000002</v>
      </c>
      <c r="I26" s="47">
        <f t="shared" si="1"/>
        <v>2.6152000000000002</v>
      </c>
      <c r="K26" s="24"/>
      <c r="M26" s="42"/>
    </row>
    <row r="27" spans="1:16" x14ac:dyDescent="0.25">
      <c r="A27" s="29" t="s">
        <v>21</v>
      </c>
      <c r="B27" s="29">
        <v>1</v>
      </c>
      <c r="C27" s="29"/>
      <c r="D27" s="29" t="s">
        <v>84</v>
      </c>
      <c r="E27" s="29" t="s">
        <v>108</v>
      </c>
      <c r="F27" s="23"/>
      <c r="G27" s="65">
        <f t="shared" si="0"/>
        <v>7.2</v>
      </c>
      <c r="H27" s="27">
        <v>6</v>
      </c>
      <c r="I27" s="47">
        <f t="shared" si="1"/>
        <v>6</v>
      </c>
      <c r="K27" s="24"/>
    </row>
    <row r="28" spans="1:16" x14ac:dyDescent="0.25">
      <c r="A28" s="22" t="s">
        <v>21</v>
      </c>
      <c r="B28" s="22">
        <v>1</v>
      </c>
      <c r="C28" s="22" t="s">
        <v>120</v>
      </c>
      <c r="D28" s="22"/>
      <c r="E28" s="45" t="s">
        <v>77</v>
      </c>
      <c r="F28" s="22"/>
      <c r="G28" s="65">
        <f t="shared" si="0"/>
        <v>20.88</v>
      </c>
      <c r="H28" s="27">
        <v>17.399999999999999</v>
      </c>
      <c r="I28" s="47">
        <f t="shared" si="1"/>
        <v>17.399999999999999</v>
      </c>
      <c r="K28" s="24"/>
    </row>
    <row r="29" spans="1:16" x14ac:dyDescent="0.25">
      <c r="A29" s="22" t="s">
        <v>21</v>
      </c>
      <c r="B29" s="22">
        <v>1</v>
      </c>
      <c r="C29" s="22" t="s">
        <v>121</v>
      </c>
      <c r="D29" s="22"/>
      <c r="E29" s="45" t="s">
        <v>79</v>
      </c>
      <c r="F29" s="22"/>
      <c r="G29" s="65">
        <f t="shared" si="0"/>
        <v>4.3680000000000003</v>
      </c>
      <c r="H29" s="27">
        <v>3.64</v>
      </c>
      <c r="I29" s="47">
        <f t="shared" si="1"/>
        <v>3.64</v>
      </c>
      <c r="K29" s="24"/>
    </row>
    <row r="30" spans="1:16" x14ac:dyDescent="0.25">
      <c r="A30" s="22" t="s">
        <v>21</v>
      </c>
      <c r="B30" s="22">
        <v>1</v>
      </c>
      <c r="C30" s="22" t="s">
        <v>32</v>
      </c>
      <c r="D30" s="29"/>
      <c r="E30" s="45" t="s">
        <v>33</v>
      </c>
      <c r="F30" s="29"/>
      <c r="G30" s="65">
        <f t="shared" si="0"/>
        <v>8.4359999999999999</v>
      </c>
      <c r="H30" s="27">
        <v>7.03</v>
      </c>
      <c r="I30" s="47">
        <f t="shared" si="1"/>
        <v>7.03</v>
      </c>
      <c r="K30" s="24"/>
    </row>
    <row r="31" spans="1:16" x14ac:dyDescent="0.25">
      <c r="A31" s="22" t="s">
        <v>21</v>
      </c>
      <c r="B31" s="22">
        <v>2</v>
      </c>
      <c r="C31" s="22" t="s">
        <v>34</v>
      </c>
      <c r="D31" s="29"/>
      <c r="E31" s="45" t="s">
        <v>35</v>
      </c>
      <c r="F31" s="29"/>
      <c r="G31" s="65">
        <f t="shared" si="0"/>
        <v>13.824</v>
      </c>
      <c r="H31" s="27">
        <v>5.76</v>
      </c>
      <c r="I31" s="47">
        <f t="shared" si="1"/>
        <v>11.52</v>
      </c>
      <c r="K31" s="25"/>
    </row>
    <row r="32" spans="1:16" x14ac:dyDescent="0.25">
      <c r="A32" s="22" t="s">
        <v>21</v>
      </c>
      <c r="B32" s="22">
        <v>1</v>
      </c>
      <c r="C32" s="22" t="s">
        <v>36</v>
      </c>
      <c r="D32" s="29"/>
      <c r="E32" s="45" t="s">
        <v>37</v>
      </c>
      <c r="F32" s="29"/>
      <c r="G32" s="65">
        <f t="shared" si="0"/>
        <v>12.947999999999999</v>
      </c>
      <c r="H32" s="27">
        <v>10.79</v>
      </c>
      <c r="I32" s="47">
        <f t="shared" si="1"/>
        <v>10.79</v>
      </c>
      <c r="M32" s="42"/>
    </row>
    <row r="33" spans="1:11" x14ac:dyDescent="0.25">
      <c r="A33" s="22" t="s">
        <v>21</v>
      </c>
      <c r="B33" s="22">
        <v>1</v>
      </c>
      <c r="C33" s="22" t="s">
        <v>38</v>
      </c>
      <c r="D33" s="29"/>
      <c r="E33" s="45" t="s">
        <v>39</v>
      </c>
      <c r="F33" s="29"/>
      <c r="G33" s="65">
        <f t="shared" si="0"/>
        <v>15.864000000000001</v>
      </c>
      <c r="H33" s="27">
        <v>13.22</v>
      </c>
      <c r="I33" s="47">
        <f t="shared" si="1"/>
        <v>13.22</v>
      </c>
      <c r="K33" s="42"/>
    </row>
    <row r="34" spans="1:11" x14ac:dyDescent="0.25">
      <c r="A34" s="22" t="s">
        <v>21</v>
      </c>
      <c r="B34" s="22">
        <v>2</v>
      </c>
      <c r="C34" s="22" t="s">
        <v>40</v>
      </c>
      <c r="D34" s="29"/>
      <c r="E34" s="45" t="s">
        <v>41</v>
      </c>
      <c r="F34" s="29"/>
      <c r="G34" s="65">
        <f t="shared" si="0"/>
        <v>3.0472800000000002</v>
      </c>
      <c r="H34" s="27">
        <v>1.2697000000000001</v>
      </c>
      <c r="I34" s="47">
        <f t="shared" si="1"/>
        <v>2.5394000000000001</v>
      </c>
    </row>
    <row r="35" spans="1:11" x14ac:dyDescent="0.25">
      <c r="A35" s="22" t="s">
        <v>21</v>
      </c>
      <c r="B35" s="22">
        <v>5</v>
      </c>
      <c r="C35" s="22" t="s">
        <v>42</v>
      </c>
      <c r="D35" s="29"/>
      <c r="E35" s="45" t="s">
        <v>43</v>
      </c>
      <c r="F35" s="29"/>
      <c r="G35" s="65">
        <f t="shared" si="0"/>
        <v>35.520000000000003</v>
      </c>
      <c r="H35" s="27">
        <v>5.92</v>
      </c>
      <c r="I35" s="47">
        <f t="shared" si="1"/>
        <v>29.6</v>
      </c>
    </row>
    <row r="36" spans="1:11" x14ac:dyDescent="0.25">
      <c r="A36" s="22" t="s">
        <v>21</v>
      </c>
      <c r="B36" s="22">
        <v>2</v>
      </c>
      <c r="C36" s="22" t="s">
        <v>44</v>
      </c>
      <c r="D36" s="29"/>
      <c r="E36" s="45" t="s">
        <v>45</v>
      </c>
      <c r="F36" s="29"/>
      <c r="G36" s="65">
        <f t="shared" si="0"/>
        <v>5.2080000000000002</v>
      </c>
      <c r="H36" s="27">
        <v>2.17</v>
      </c>
      <c r="I36" s="47">
        <f t="shared" si="1"/>
        <v>4.34</v>
      </c>
      <c r="K36" s="42"/>
    </row>
    <row r="37" spans="1:11" x14ac:dyDescent="0.25">
      <c r="A37" s="22" t="s">
        <v>21</v>
      </c>
      <c r="B37" s="22">
        <v>12</v>
      </c>
      <c r="C37" s="22" t="s">
        <v>46</v>
      </c>
      <c r="D37" s="29"/>
      <c r="E37" s="45" t="s">
        <v>47</v>
      </c>
      <c r="F37" s="29"/>
      <c r="G37" s="65">
        <f t="shared" si="0"/>
        <v>43.343999999999994</v>
      </c>
      <c r="H37" s="27">
        <v>3.01</v>
      </c>
      <c r="I37" s="47">
        <f t="shared" si="1"/>
        <v>36.119999999999997</v>
      </c>
      <c r="K37" s="42"/>
    </row>
    <row r="38" spans="1:11" x14ac:dyDescent="0.25">
      <c r="A38" s="22" t="s">
        <v>21</v>
      </c>
      <c r="B38" s="22">
        <v>5</v>
      </c>
      <c r="C38" s="22" t="s">
        <v>51</v>
      </c>
      <c r="D38" s="29"/>
      <c r="E38" s="45" t="s">
        <v>52</v>
      </c>
      <c r="F38" s="29"/>
      <c r="G38" s="65">
        <f t="shared" si="0"/>
        <v>9.9</v>
      </c>
      <c r="H38" s="27">
        <v>1.65</v>
      </c>
      <c r="I38" s="47">
        <f t="shared" si="1"/>
        <v>8.25</v>
      </c>
      <c r="K38" s="42"/>
    </row>
    <row r="39" spans="1:11" x14ac:dyDescent="0.25">
      <c r="A39" s="22" t="s">
        <v>21</v>
      </c>
      <c r="B39" s="22">
        <v>2</v>
      </c>
      <c r="C39" s="45" t="s">
        <v>97</v>
      </c>
      <c r="D39" s="22" t="s">
        <v>84</v>
      </c>
      <c r="E39" s="22" t="s">
        <v>98</v>
      </c>
      <c r="F39" s="22"/>
      <c r="G39" s="65">
        <f t="shared" si="0"/>
        <v>3.6960000000000002</v>
      </c>
      <c r="H39" s="27">
        <v>1.54</v>
      </c>
      <c r="I39" s="47">
        <f t="shared" si="1"/>
        <v>3.08</v>
      </c>
      <c r="K39" s="42"/>
    </row>
    <row r="40" spans="1:11" x14ac:dyDescent="0.25">
      <c r="A40" s="22" t="s">
        <v>21</v>
      </c>
      <c r="B40" s="22">
        <v>4</v>
      </c>
      <c r="C40" s="22" t="s">
        <v>61</v>
      </c>
      <c r="D40" s="29"/>
      <c r="E40" s="45" t="s">
        <v>48</v>
      </c>
      <c r="F40" s="29"/>
      <c r="G40" s="65">
        <f t="shared" si="0"/>
        <v>12.96</v>
      </c>
      <c r="H40" s="27">
        <v>2.7</v>
      </c>
      <c r="I40" s="47">
        <f t="shared" si="1"/>
        <v>10.8</v>
      </c>
      <c r="K40" s="42"/>
    </row>
    <row r="41" spans="1:11" x14ac:dyDescent="0.25">
      <c r="A41" s="22" t="s">
        <v>21</v>
      </c>
      <c r="B41" s="22">
        <v>2</v>
      </c>
      <c r="C41" s="22" t="s">
        <v>62</v>
      </c>
      <c r="D41" s="22"/>
      <c r="E41" s="45" t="s">
        <v>63</v>
      </c>
      <c r="F41" s="22"/>
      <c r="G41" s="65">
        <f t="shared" si="0"/>
        <v>2.5920000000000001</v>
      </c>
      <c r="H41" s="27">
        <v>1.08</v>
      </c>
      <c r="I41" s="47">
        <f t="shared" si="1"/>
        <v>2.16</v>
      </c>
    </row>
    <row r="42" spans="1:11" x14ac:dyDescent="0.25">
      <c r="A42" s="22" t="s">
        <v>21</v>
      </c>
      <c r="B42" s="22">
        <v>2</v>
      </c>
      <c r="C42" s="22" t="s">
        <v>66</v>
      </c>
      <c r="D42" s="22"/>
      <c r="E42" s="45" t="s">
        <v>109</v>
      </c>
      <c r="F42" s="22"/>
      <c r="G42" s="65">
        <f t="shared" si="0"/>
        <v>9.6</v>
      </c>
      <c r="H42" s="27">
        <v>4</v>
      </c>
      <c r="I42" s="47">
        <f t="shared" si="1"/>
        <v>8</v>
      </c>
      <c r="K42" s="42"/>
    </row>
    <row r="43" spans="1:11" x14ac:dyDescent="0.25">
      <c r="A43" s="29" t="s">
        <v>21</v>
      </c>
      <c r="B43" s="29">
        <v>2</v>
      </c>
      <c r="C43" s="22" t="s">
        <v>64</v>
      </c>
      <c r="D43" s="22"/>
      <c r="E43" s="45" t="s">
        <v>65</v>
      </c>
      <c r="F43" s="22"/>
      <c r="G43" s="65">
        <f t="shared" si="0"/>
        <v>4.968</v>
      </c>
      <c r="H43" s="27">
        <v>2.0699999999999998</v>
      </c>
      <c r="I43" s="47">
        <f t="shared" si="1"/>
        <v>4.1399999999999997</v>
      </c>
    </row>
    <row r="44" spans="1:11" x14ac:dyDescent="0.25">
      <c r="A44" s="22" t="s">
        <v>21</v>
      </c>
      <c r="B44" s="46">
        <v>7</v>
      </c>
      <c r="C44" s="22" t="s">
        <v>19</v>
      </c>
      <c r="D44" s="22"/>
      <c r="E44" s="45" t="s">
        <v>20</v>
      </c>
      <c r="F44" s="22"/>
      <c r="G44" s="65">
        <f t="shared" si="0"/>
        <v>7.6826399999999992</v>
      </c>
      <c r="H44" s="27">
        <v>0.91459999999999997</v>
      </c>
      <c r="I44" s="47">
        <f t="shared" si="1"/>
        <v>6.4021999999999997</v>
      </c>
    </row>
    <row r="45" spans="1:11" x14ac:dyDescent="0.25">
      <c r="A45" s="22" t="s">
        <v>21</v>
      </c>
      <c r="B45" s="22">
        <v>8</v>
      </c>
      <c r="C45" s="22" t="s">
        <v>22</v>
      </c>
      <c r="D45" s="22"/>
      <c r="E45" s="45" t="s">
        <v>23</v>
      </c>
      <c r="F45" s="22"/>
      <c r="G45" s="65">
        <f t="shared" si="0"/>
        <v>7.08</v>
      </c>
      <c r="H45" s="27">
        <v>0.73750000000000004</v>
      </c>
      <c r="I45" s="47">
        <f t="shared" si="1"/>
        <v>5.9</v>
      </c>
    </row>
    <row r="46" spans="1:11" x14ac:dyDescent="0.25">
      <c r="A46" s="22" t="s">
        <v>21</v>
      </c>
      <c r="B46" s="22">
        <v>2</v>
      </c>
      <c r="C46" s="22" t="s">
        <v>24</v>
      </c>
      <c r="D46" s="22"/>
      <c r="E46" s="45" t="s">
        <v>25</v>
      </c>
      <c r="F46" s="22"/>
      <c r="G46" s="65">
        <f t="shared" si="0"/>
        <v>13.68</v>
      </c>
      <c r="H46" s="27">
        <v>5.7</v>
      </c>
      <c r="I46" s="47">
        <f t="shared" si="1"/>
        <v>11.4</v>
      </c>
    </row>
    <row r="47" spans="1:11" x14ac:dyDescent="0.25">
      <c r="A47" s="22" t="s">
        <v>111</v>
      </c>
      <c r="B47" s="22">
        <v>30</v>
      </c>
      <c r="C47" s="22"/>
      <c r="D47" s="22"/>
      <c r="E47" s="45" t="s">
        <v>113</v>
      </c>
      <c r="F47" s="22"/>
      <c r="G47" s="65">
        <f t="shared" si="0"/>
        <v>12.6</v>
      </c>
      <c r="H47" s="27">
        <v>0.35</v>
      </c>
      <c r="I47" s="47">
        <f t="shared" si="1"/>
        <v>10.5</v>
      </c>
    </row>
    <row r="48" spans="1:11" x14ac:dyDescent="0.25">
      <c r="A48" s="22" t="s">
        <v>111</v>
      </c>
      <c r="B48" s="22">
        <v>450</v>
      </c>
      <c r="C48" s="22"/>
      <c r="D48" s="22"/>
      <c r="E48" s="45" t="s">
        <v>115</v>
      </c>
      <c r="F48" s="22"/>
      <c r="G48" s="65">
        <f t="shared" si="0"/>
        <v>75.600000000000009</v>
      </c>
      <c r="H48" s="27">
        <v>0.14000000000000001</v>
      </c>
      <c r="I48" s="47">
        <f t="shared" si="1"/>
        <v>63.000000000000007</v>
      </c>
    </row>
    <row r="49" spans="1:12" x14ac:dyDescent="0.25">
      <c r="A49" s="22" t="s">
        <v>111</v>
      </c>
      <c r="B49" s="22">
        <v>230</v>
      </c>
      <c r="C49" s="22"/>
      <c r="D49" s="22"/>
      <c r="E49" s="45" t="s">
        <v>114</v>
      </c>
      <c r="F49" s="22"/>
      <c r="G49" s="65">
        <f t="shared" si="0"/>
        <v>69</v>
      </c>
      <c r="H49" s="27">
        <v>0.25</v>
      </c>
      <c r="I49" s="47">
        <f t="shared" si="1"/>
        <v>57.5</v>
      </c>
    </row>
    <row r="50" spans="1:12" x14ac:dyDescent="0.25">
      <c r="A50" s="22" t="s">
        <v>111</v>
      </c>
      <c r="B50" s="22">
        <v>130</v>
      </c>
      <c r="C50" s="22" t="s">
        <v>67</v>
      </c>
      <c r="D50" s="22"/>
      <c r="E50" s="45" t="s">
        <v>112</v>
      </c>
      <c r="F50" s="22"/>
      <c r="G50" s="65">
        <f t="shared" si="0"/>
        <v>78</v>
      </c>
      <c r="H50" s="27">
        <v>0.5</v>
      </c>
      <c r="I50" s="47">
        <f t="shared" si="1"/>
        <v>65</v>
      </c>
    </row>
    <row r="51" spans="1:12" x14ac:dyDescent="0.25">
      <c r="A51" s="22" t="s">
        <v>116</v>
      </c>
      <c r="B51" s="22">
        <v>1</v>
      </c>
      <c r="C51" s="22" t="s">
        <v>107</v>
      </c>
      <c r="D51" s="45">
        <v>14904</v>
      </c>
      <c r="E51" s="45" t="s">
        <v>117</v>
      </c>
      <c r="F51" s="22"/>
      <c r="G51" s="65">
        <f t="shared" si="0"/>
        <v>7.4304000000000006</v>
      </c>
      <c r="H51" s="27">
        <v>6.1920000000000002</v>
      </c>
      <c r="I51" s="47">
        <f t="shared" si="1"/>
        <v>6.1920000000000002</v>
      </c>
    </row>
    <row r="52" spans="1:12" x14ac:dyDescent="0.25">
      <c r="A52" s="22" t="s">
        <v>111</v>
      </c>
      <c r="B52" s="22">
        <v>4</v>
      </c>
      <c r="C52" s="22"/>
      <c r="D52" s="22"/>
      <c r="E52" s="45" t="s">
        <v>118</v>
      </c>
      <c r="F52" s="22"/>
      <c r="G52" s="65">
        <f t="shared" si="0"/>
        <v>4.32</v>
      </c>
      <c r="H52" s="27">
        <v>0.9</v>
      </c>
      <c r="I52" s="47">
        <f t="shared" si="1"/>
        <v>3.6</v>
      </c>
    </row>
    <row r="53" spans="1:12" x14ac:dyDescent="0.25">
      <c r="A53" s="22" t="s">
        <v>116</v>
      </c>
      <c r="B53" s="22">
        <v>5</v>
      </c>
      <c r="C53" s="45">
        <v>14041</v>
      </c>
      <c r="D53" s="22" t="s">
        <v>84</v>
      </c>
      <c r="E53" s="22" t="s">
        <v>100</v>
      </c>
      <c r="F53" s="22"/>
      <c r="G53" s="65">
        <f t="shared" si="0"/>
        <v>3.1214400000000007</v>
      </c>
      <c r="H53" s="27">
        <v>0.52024000000000004</v>
      </c>
      <c r="I53" s="47">
        <f t="shared" si="1"/>
        <v>2.6012000000000004</v>
      </c>
      <c r="K53" s="42"/>
    </row>
    <row r="54" spans="1:12" x14ac:dyDescent="0.25">
      <c r="A54" s="29" t="s">
        <v>116</v>
      </c>
      <c r="B54" s="29">
        <v>9</v>
      </c>
      <c r="C54" s="45">
        <v>14008</v>
      </c>
      <c r="D54" s="22" t="s">
        <v>84</v>
      </c>
      <c r="E54" s="22" t="s">
        <v>99</v>
      </c>
      <c r="F54" s="22"/>
      <c r="G54" s="65">
        <f t="shared" si="0"/>
        <v>24.433920000000001</v>
      </c>
      <c r="H54" s="27">
        <v>2.2624</v>
      </c>
      <c r="I54" s="47">
        <f t="shared" si="1"/>
        <v>20.361599999999999</v>
      </c>
      <c r="K54" s="42"/>
    </row>
    <row r="55" spans="1:12" x14ac:dyDescent="0.25">
      <c r="A55" s="19" t="s">
        <v>111</v>
      </c>
      <c r="B55" s="19">
        <v>2</v>
      </c>
      <c r="C55" s="19"/>
      <c r="D55" s="19"/>
      <c r="E55" s="43" t="s">
        <v>119</v>
      </c>
      <c r="F55" s="20"/>
      <c r="G55" s="65">
        <f t="shared" si="0"/>
        <v>1.68</v>
      </c>
      <c r="H55" s="27">
        <v>0.7</v>
      </c>
      <c r="I55" s="47">
        <f t="shared" si="1"/>
        <v>1.4</v>
      </c>
      <c r="K55" s="42"/>
    </row>
    <row r="56" spans="1:12" x14ac:dyDescent="0.25">
      <c r="A56" s="46" t="s">
        <v>111</v>
      </c>
      <c r="B56" s="46">
        <v>30</v>
      </c>
      <c r="C56" s="22"/>
      <c r="D56" s="22"/>
      <c r="E56" s="22" t="s">
        <v>125</v>
      </c>
      <c r="F56" s="22"/>
      <c r="G56" s="65">
        <f t="shared" si="0"/>
        <v>3.6</v>
      </c>
      <c r="H56" s="27">
        <v>0.1</v>
      </c>
      <c r="I56" s="47">
        <f t="shared" si="1"/>
        <v>3</v>
      </c>
    </row>
    <row r="57" spans="1:12" x14ac:dyDescent="0.25">
      <c r="A57" s="46" t="s">
        <v>116</v>
      </c>
      <c r="B57" s="46">
        <v>5</v>
      </c>
      <c r="C57" s="22"/>
      <c r="D57" s="22"/>
      <c r="E57" s="22" t="s">
        <v>126</v>
      </c>
      <c r="F57" s="22"/>
      <c r="G57" s="65">
        <f t="shared" si="0"/>
        <v>2.4</v>
      </c>
      <c r="H57" s="27">
        <v>0.4</v>
      </c>
      <c r="I57" s="47">
        <f t="shared" si="1"/>
        <v>2</v>
      </c>
    </row>
    <row r="58" spans="1:12" x14ac:dyDescent="0.25">
      <c r="A58" s="46" t="s">
        <v>111</v>
      </c>
      <c r="B58" s="46">
        <v>10</v>
      </c>
      <c r="C58" s="22"/>
      <c r="D58" s="22"/>
      <c r="E58" s="22" t="s">
        <v>127</v>
      </c>
      <c r="F58" s="22"/>
      <c r="G58" s="65">
        <f t="shared" si="0"/>
        <v>7.2</v>
      </c>
      <c r="H58" s="27">
        <v>0.6</v>
      </c>
      <c r="I58" s="47">
        <f t="shared" si="1"/>
        <v>6</v>
      </c>
    </row>
    <row r="59" spans="1:12" x14ac:dyDescent="0.25">
      <c r="A59" s="46" t="s">
        <v>116</v>
      </c>
      <c r="B59" s="46">
        <v>1</v>
      </c>
      <c r="C59" s="22"/>
      <c r="D59" s="22"/>
      <c r="E59" s="22" t="s">
        <v>128</v>
      </c>
      <c r="F59" s="22"/>
      <c r="G59" s="65">
        <f t="shared" si="0"/>
        <v>1.2</v>
      </c>
      <c r="H59" s="27">
        <v>1</v>
      </c>
      <c r="I59" s="47">
        <f t="shared" si="1"/>
        <v>1</v>
      </c>
      <c r="K59" s="49">
        <v>0.2</v>
      </c>
      <c r="L59" s="47">
        <f>I62+I62*K59</f>
        <v>817.36212</v>
      </c>
    </row>
    <row r="60" spans="1:12" x14ac:dyDescent="0.25">
      <c r="A60" s="46" t="s">
        <v>116</v>
      </c>
      <c r="B60" s="46">
        <v>1</v>
      </c>
      <c r="C60" s="22"/>
      <c r="D60" s="22"/>
      <c r="E60" s="22" t="s">
        <v>129</v>
      </c>
      <c r="F60" s="22"/>
      <c r="G60" s="65">
        <f t="shared" si="0"/>
        <v>3.6</v>
      </c>
      <c r="H60" s="27">
        <v>3</v>
      </c>
      <c r="I60" s="47">
        <f t="shared" si="1"/>
        <v>3</v>
      </c>
      <c r="K60" t="s">
        <v>145</v>
      </c>
      <c r="L60" s="47">
        <f>36.5*23</f>
        <v>839.5</v>
      </c>
    </row>
    <row r="61" spans="1:12" x14ac:dyDescent="0.25">
      <c r="A61" s="46" t="s">
        <v>111</v>
      </c>
      <c r="B61" s="46">
        <v>4</v>
      </c>
      <c r="C61" s="22"/>
      <c r="D61" s="22"/>
      <c r="E61" s="22" t="s">
        <v>130</v>
      </c>
      <c r="F61" s="22"/>
      <c r="G61" s="65">
        <f t="shared" si="0"/>
        <v>1.9200000000000002</v>
      </c>
      <c r="H61" s="27">
        <v>0.4</v>
      </c>
      <c r="I61" s="50">
        <f t="shared" si="1"/>
        <v>1.6</v>
      </c>
      <c r="K61" t="s">
        <v>146</v>
      </c>
      <c r="L61" s="50">
        <v>100</v>
      </c>
    </row>
    <row r="62" spans="1:12" x14ac:dyDescent="0.25">
      <c r="A62" s="44"/>
      <c r="B62" s="44"/>
      <c r="C62" s="52"/>
      <c r="D62" s="52"/>
      <c r="E62" s="52"/>
      <c r="F62" s="52"/>
      <c r="G62" s="67">
        <f>SUM(G14:G61)</f>
        <v>817.36211999999989</v>
      </c>
      <c r="I62" s="53">
        <f>SUM(I14:I61)</f>
        <v>681.13509999999997</v>
      </c>
      <c r="K62" s="27"/>
      <c r="L62" s="54">
        <f>SUM(L59:L61)</f>
        <v>1756.86212</v>
      </c>
    </row>
    <row r="63" spans="1:12" x14ac:dyDescent="0.25">
      <c r="A63" s="46" t="s">
        <v>116</v>
      </c>
      <c r="B63" s="46">
        <v>1</v>
      </c>
      <c r="C63" s="22" t="s">
        <v>133</v>
      </c>
      <c r="D63" s="22"/>
      <c r="E63" s="22" t="s">
        <v>132</v>
      </c>
      <c r="F63" s="22"/>
      <c r="G63" s="65">
        <f t="shared" ref="G63:G68" si="2">I63+I63*$K$59</f>
        <v>108</v>
      </c>
      <c r="H63" s="27">
        <v>90</v>
      </c>
      <c r="I63" s="47">
        <f t="shared" si="1"/>
        <v>90</v>
      </c>
    </row>
    <row r="64" spans="1:12" x14ac:dyDescent="0.25">
      <c r="A64" s="22" t="s">
        <v>68</v>
      </c>
      <c r="B64" s="22">
        <v>20</v>
      </c>
      <c r="C64" s="22" t="s">
        <v>69</v>
      </c>
      <c r="D64" s="22"/>
      <c r="E64" s="45" t="s">
        <v>70</v>
      </c>
      <c r="F64" s="22"/>
      <c r="G64" s="65">
        <f t="shared" si="2"/>
        <v>62.639999999999993</v>
      </c>
      <c r="H64" s="27">
        <v>2.61</v>
      </c>
      <c r="I64" s="47">
        <f t="shared" si="1"/>
        <v>52.199999999999996</v>
      </c>
      <c r="K64" s="42"/>
    </row>
    <row r="65" spans="1:11" x14ac:dyDescent="0.25">
      <c r="A65" s="22" t="s">
        <v>21</v>
      </c>
      <c r="B65" s="22">
        <v>4</v>
      </c>
      <c r="C65" s="22" t="s">
        <v>71</v>
      </c>
      <c r="D65" s="22"/>
      <c r="E65" s="45" t="s">
        <v>72</v>
      </c>
      <c r="F65" s="22"/>
      <c r="G65" s="65">
        <f t="shared" si="2"/>
        <v>6.9119999999999999</v>
      </c>
      <c r="H65" s="27">
        <v>1.44</v>
      </c>
      <c r="I65" s="47">
        <f t="shared" si="1"/>
        <v>5.76</v>
      </c>
      <c r="K65" s="42"/>
    </row>
    <row r="66" spans="1:11" x14ac:dyDescent="0.25">
      <c r="A66" s="22" t="s">
        <v>21</v>
      </c>
      <c r="B66" s="22">
        <v>1</v>
      </c>
      <c r="C66" s="22" t="s">
        <v>73</v>
      </c>
      <c r="D66" s="22"/>
      <c r="E66" s="45" t="s">
        <v>74</v>
      </c>
      <c r="F66" s="22"/>
      <c r="G66" s="65">
        <f t="shared" si="2"/>
        <v>13.272</v>
      </c>
      <c r="H66" s="27">
        <v>11.06</v>
      </c>
      <c r="I66" s="47">
        <f t="shared" si="1"/>
        <v>11.06</v>
      </c>
      <c r="K66" s="42"/>
    </row>
    <row r="67" spans="1:11" x14ac:dyDescent="0.25">
      <c r="A67" s="22" t="s">
        <v>21</v>
      </c>
      <c r="B67" s="22">
        <v>2</v>
      </c>
      <c r="C67" s="22" t="s">
        <v>82</v>
      </c>
      <c r="D67" s="22"/>
      <c r="E67" s="45" t="s">
        <v>83</v>
      </c>
      <c r="F67" s="22"/>
      <c r="G67" s="65">
        <f t="shared" si="2"/>
        <v>15.407999999999999</v>
      </c>
      <c r="H67" s="27">
        <v>6.42</v>
      </c>
      <c r="I67" s="47">
        <f t="shared" si="1"/>
        <v>12.84</v>
      </c>
      <c r="K67" s="42"/>
    </row>
    <row r="68" spans="1:11" x14ac:dyDescent="0.25">
      <c r="A68" s="29"/>
      <c r="B68" s="29"/>
      <c r="C68" s="29"/>
      <c r="D68" s="29"/>
      <c r="E68" s="29" t="s">
        <v>124</v>
      </c>
      <c r="F68" s="30"/>
      <c r="G68" s="65">
        <f t="shared" si="2"/>
        <v>18</v>
      </c>
      <c r="I68" s="50">
        <v>15</v>
      </c>
      <c r="K68" s="42"/>
    </row>
    <row r="69" spans="1:11" x14ac:dyDescent="0.25">
      <c r="A69" s="19"/>
      <c r="B69" s="19"/>
      <c r="C69" s="19"/>
      <c r="D69" s="19"/>
      <c r="E69" s="19"/>
      <c r="F69" s="19"/>
      <c r="G69" s="66">
        <f>SUM(G63:G68)</f>
        <v>224.23199999999997</v>
      </c>
    </row>
    <row r="70" spans="1:11" x14ac:dyDescent="0.25">
      <c r="A70" s="32" t="s">
        <v>15</v>
      </c>
      <c r="B70" s="33"/>
      <c r="C70" s="33"/>
      <c r="D70" s="33"/>
      <c r="E70" s="33"/>
      <c r="F70" s="34" t="s">
        <v>16</v>
      </c>
      <c r="G70" s="63"/>
      <c r="I70" s="47">
        <f>SUM(I63:I69)</f>
        <v>186.85999999999999</v>
      </c>
    </row>
    <row r="71" spans="1:11" x14ac:dyDescent="0.25">
      <c r="A71" s="32"/>
      <c r="B71" s="33"/>
      <c r="C71" s="33"/>
      <c r="D71" s="33"/>
      <c r="E71" s="33"/>
      <c r="F71" s="35"/>
      <c r="G71" s="63"/>
      <c r="H71" s="49">
        <v>0.2</v>
      </c>
      <c r="I71" s="47">
        <f>I70+I70*H71</f>
        <v>224.23199999999997</v>
      </c>
    </row>
    <row r="72" spans="1:11" x14ac:dyDescent="0.25">
      <c r="A72" s="32" t="s">
        <v>17</v>
      </c>
      <c r="B72" s="33"/>
      <c r="C72" s="33"/>
      <c r="D72" s="33"/>
      <c r="E72" s="33"/>
      <c r="F72" s="36"/>
      <c r="G72" s="62"/>
    </row>
    <row r="73" spans="1:11" x14ac:dyDescent="0.25">
      <c r="A73" s="37"/>
      <c r="B73" s="38"/>
      <c r="C73" s="38"/>
      <c r="D73" s="38"/>
      <c r="E73" s="38"/>
      <c r="F73" s="34" t="s">
        <v>18</v>
      </c>
      <c r="G73" s="63"/>
      <c r="I73" s="51">
        <f>B87*23</f>
        <v>483</v>
      </c>
    </row>
    <row r="74" spans="1:11" x14ac:dyDescent="0.25">
      <c r="A74" s="32" t="s">
        <v>153</v>
      </c>
      <c r="B74" s="33"/>
      <c r="C74" s="33"/>
      <c r="D74" s="33"/>
      <c r="E74" s="33"/>
      <c r="F74" s="39"/>
      <c r="G74" s="62"/>
      <c r="I74" s="54">
        <f>SUM(I71:I73)</f>
        <v>707.23199999999997</v>
      </c>
    </row>
    <row r="75" spans="1:11" x14ac:dyDescent="0.25">
      <c r="A75" s="40"/>
      <c r="B75" s="41"/>
      <c r="C75" s="41"/>
      <c r="D75" s="41"/>
      <c r="E75" s="41"/>
      <c r="F75" s="36"/>
      <c r="G75" s="62"/>
    </row>
    <row r="78" spans="1:11" x14ac:dyDescent="0.25">
      <c r="A78" s="56" t="s">
        <v>156</v>
      </c>
    </row>
    <row r="80" spans="1:11" x14ac:dyDescent="0.25">
      <c r="C80" t="s">
        <v>157</v>
      </c>
      <c r="E80" s="27">
        <v>224</v>
      </c>
    </row>
    <row r="81" spans="1:5" x14ac:dyDescent="0.25">
      <c r="A81" t="s">
        <v>138</v>
      </c>
      <c r="B81">
        <v>14</v>
      </c>
      <c r="C81" t="s">
        <v>139</v>
      </c>
      <c r="E81" s="27"/>
    </row>
    <row r="82" spans="1:5" x14ac:dyDescent="0.25">
      <c r="A82" t="s">
        <v>141</v>
      </c>
      <c r="B82">
        <v>2</v>
      </c>
      <c r="C82" t="s">
        <v>142</v>
      </c>
      <c r="E82" s="27"/>
    </row>
    <row r="83" spans="1:5" x14ac:dyDescent="0.25">
      <c r="A83" t="s">
        <v>143</v>
      </c>
      <c r="B83">
        <v>2</v>
      </c>
      <c r="C83" t="s">
        <v>144</v>
      </c>
      <c r="E83" s="27"/>
    </row>
    <row r="84" spans="1:5" x14ac:dyDescent="0.25">
      <c r="A84" t="s">
        <v>147</v>
      </c>
      <c r="B84">
        <v>1</v>
      </c>
      <c r="C84" t="s">
        <v>148</v>
      </c>
      <c r="E84" s="27"/>
    </row>
    <row r="85" spans="1:5" x14ac:dyDescent="0.25">
      <c r="A85" t="s">
        <v>149</v>
      </c>
      <c r="B85" s="48">
        <v>2</v>
      </c>
      <c r="C85" t="s">
        <v>150</v>
      </c>
      <c r="E85" s="27"/>
    </row>
    <row r="86" spans="1:5" x14ac:dyDescent="0.25">
      <c r="E86" s="27"/>
    </row>
    <row r="87" spans="1:5" x14ac:dyDescent="0.25">
      <c r="B87">
        <f>SUM(B81:B86)</f>
        <v>21</v>
      </c>
      <c r="C87" t="s">
        <v>151</v>
      </c>
      <c r="E87" s="51">
        <f>B87*23</f>
        <v>483</v>
      </c>
    </row>
    <row r="88" spans="1:5" x14ac:dyDescent="0.25">
      <c r="E88" s="27"/>
    </row>
    <row r="89" spans="1:5" x14ac:dyDescent="0.25">
      <c r="D89" s="56" t="s">
        <v>158</v>
      </c>
      <c r="E89" s="55">
        <f>SUM(E80:E88)</f>
        <v>707</v>
      </c>
    </row>
    <row r="92" spans="1:5" x14ac:dyDescent="0.25">
      <c r="A92" s="56" t="s">
        <v>159</v>
      </c>
    </row>
    <row r="94" spans="1:5" x14ac:dyDescent="0.25">
      <c r="A94" t="s">
        <v>157</v>
      </c>
      <c r="E94" s="27">
        <v>817</v>
      </c>
    </row>
    <row r="95" spans="1:5" x14ac:dyDescent="0.25">
      <c r="A95" t="s">
        <v>145</v>
      </c>
      <c r="E95" s="27">
        <f>36.5*23</f>
        <v>839.5</v>
      </c>
    </row>
    <row r="96" spans="1:5" x14ac:dyDescent="0.25">
      <c r="A96" t="s">
        <v>146</v>
      </c>
      <c r="E96" s="51">
        <v>100</v>
      </c>
    </row>
    <row r="97" spans="1:5" x14ac:dyDescent="0.25">
      <c r="E97" s="27"/>
    </row>
    <row r="98" spans="1:5" x14ac:dyDescent="0.25">
      <c r="D98" s="56" t="s">
        <v>158</v>
      </c>
      <c r="E98" s="55">
        <f>SUM(E94:E97)</f>
        <v>1756.5</v>
      </c>
    </row>
    <row r="101" spans="1:5" x14ac:dyDescent="0.25">
      <c r="A101" s="56" t="s">
        <v>160</v>
      </c>
    </row>
    <row r="103" spans="1:5" x14ac:dyDescent="0.25">
      <c r="A103" t="s">
        <v>157</v>
      </c>
      <c r="E103" s="27">
        <v>809</v>
      </c>
    </row>
    <row r="104" spans="1:5" x14ac:dyDescent="0.25">
      <c r="A104" t="s">
        <v>140</v>
      </c>
      <c r="E104" s="27">
        <f>43*23</f>
        <v>989</v>
      </c>
    </row>
    <row r="105" spans="1:5" x14ac:dyDescent="0.25">
      <c r="A105" t="s">
        <v>146</v>
      </c>
      <c r="E105" s="51">
        <v>100</v>
      </c>
    </row>
    <row r="106" spans="1:5" x14ac:dyDescent="0.25">
      <c r="E106" s="27"/>
    </row>
    <row r="107" spans="1:5" x14ac:dyDescent="0.25">
      <c r="D107" s="56" t="s">
        <v>158</v>
      </c>
      <c r="E107" s="55">
        <f>SUM(E103:E106)</f>
        <v>1898</v>
      </c>
    </row>
    <row r="109" spans="1:5" x14ac:dyDescent="0.25">
      <c r="D109" t="s">
        <v>161</v>
      </c>
      <c r="E109" s="47">
        <f>E89+E98+E107</f>
        <v>4361.5</v>
      </c>
    </row>
    <row r="111" spans="1:5" x14ac:dyDescent="0.25">
      <c r="C111" t="s">
        <v>155</v>
      </c>
      <c r="E111" s="57">
        <v>2000</v>
      </c>
    </row>
    <row r="113" spans="3:5" x14ac:dyDescent="0.25">
      <c r="C113" t="s">
        <v>162</v>
      </c>
      <c r="E113" s="47">
        <f>E109-E111</f>
        <v>2361.5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0866141732283472" right="0.70866141732283472" top="0.15748031496062992" bottom="0.15748031496062992" header="0.31496062992125984" footer="0.31496062992125984"/>
  <pageSetup paperSize="9" scale="7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3E1F-9B83-4919-BD3E-4671C1A872B0}">
  <sheetPr>
    <pageSetUpPr fitToPage="1"/>
  </sheetPr>
  <dimension ref="A1:J52"/>
  <sheetViews>
    <sheetView topLeftCell="A9" workbookViewId="0">
      <selection activeCell="G51" sqref="G51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6.4257812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1191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190"/>
      <c r="B6" s="190"/>
      <c r="C6" s="190"/>
      <c r="D6" s="190"/>
      <c r="E6" s="190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1202</v>
      </c>
      <c r="B9" s="324"/>
      <c r="C9" s="324"/>
      <c r="D9" s="324"/>
      <c r="E9" s="325"/>
      <c r="F9" s="10" t="s">
        <v>1203</v>
      </c>
    </row>
    <row r="10" spans="1:8" x14ac:dyDescent="0.25">
      <c r="A10" s="308" t="s">
        <v>1201</v>
      </c>
      <c r="B10" s="309"/>
      <c r="C10" s="309"/>
      <c r="D10" s="309"/>
      <c r="E10" s="310"/>
      <c r="F10" s="10"/>
    </row>
    <row r="11" spans="1:8" x14ac:dyDescent="0.25">
      <c r="A11" s="311" t="s">
        <v>9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>
        <v>35</v>
      </c>
      <c r="B14" s="74" t="s">
        <v>111</v>
      </c>
      <c r="C14" s="18"/>
      <c r="D14" s="19"/>
      <c r="E14" s="18" t="s">
        <v>1192</v>
      </c>
      <c r="F14" s="20"/>
      <c r="H14" s="75"/>
    </row>
    <row r="15" spans="1:8" x14ac:dyDescent="0.25">
      <c r="A15" s="73">
        <v>15</v>
      </c>
      <c r="B15" s="74" t="s">
        <v>111</v>
      </c>
      <c r="C15" s="18"/>
      <c r="D15" s="22"/>
      <c r="E15" s="18" t="s">
        <v>1193</v>
      </c>
      <c r="F15" s="23"/>
      <c r="G15" s="24"/>
      <c r="H15" s="75"/>
    </row>
    <row r="16" spans="1:8" x14ac:dyDescent="0.25">
      <c r="A16" s="73">
        <v>18</v>
      </c>
      <c r="B16" s="74" t="s">
        <v>111</v>
      </c>
      <c r="C16" s="18"/>
      <c r="D16" s="22"/>
      <c r="E16" s="18" t="s">
        <v>1194</v>
      </c>
      <c r="F16" s="23"/>
      <c r="G16" s="24"/>
      <c r="H16" s="75"/>
    </row>
    <row r="17" spans="1:10" x14ac:dyDescent="0.25">
      <c r="A17" s="73">
        <v>16</v>
      </c>
      <c r="B17" s="74" t="s">
        <v>111</v>
      </c>
      <c r="C17" s="18"/>
      <c r="D17" s="22"/>
      <c r="E17" s="18" t="s">
        <v>1195</v>
      </c>
      <c r="F17" s="23"/>
      <c r="G17" s="24"/>
      <c r="H17" s="75"/>
    </row>
    <row r="18" spans="1:10" x14ac:dyDescent="0.25">
      <c r="A18" s="73">
        <v>10</v>
      </c>
      <c r="B18" s="74" t="s">
        <v>116</v>
      </c>
      <c r="C18" s="18"/>
      <c r="D18" s="22"/>
      <c r="E18" s="18" t="s">
        <v>1196</v>
      </c>
      <c r="F18" s="23"/>
      <c r="G18" s="24"/>
      <c r="H18" s="75"/>
    </row>
    <row r="19" spans="1:10" x14ac:dyDescent="0.25">
      <c r="A19" s="73">
        <v>1</v>
      </c>
      <c r="B19" s="74" t="s">
        <v>116</v>
      </c>
      <c r="C19" s="18" t="s">
        <v>107</v>
      </c>
      <c r="D19" s="22" t="s">
        <v>431</v>
      </c>
      <c r="E19" s="18" t="s">
        <v>1197</v>
      </c>
      <c r="F19" s="23"/>
      <c r="G19" s="24"/>
      <c r="H19" s="75"/>
    </row>
    <row r="20" spans="1:10" x14ac:dyDescent="0.25">
      <c r="A20" s="73">
        <v>70</v>
      </c>
      <c r="B20" s="74" t="s">
        <v>111</v>
      </c>
      <c r="C20" s="18"/>
      <c r="D20" s="22"/>
      <c r="E20" s="18" t="s">
        <v>168</v>
      </c>
      <c r="F20" s="23"/>
      <c r="G20" s="24"/>
      <c r="H20" s="75"/>
    </row>
    <row r="21" spans="1:10" x14ac:dyDescent="0.25">
      <c r="A21" s="73">
        <v>1</v>
      </c>
      <c r="B21" s="74" t="s">
        <v>116</v>
      </c>
      <c r="C21" s="18"/>
      <c r="D21" s="22"/>
      <c r="E21" s="18" t="s">
        <v>1068</v>
      </c>
      <c r="F21" s="23"/>
      <c r="G21" s="24"/>
      <c r="J21" s="75"/>
    </row>
    <row r="22" spans="1:10" x14ac:dyDescent="0.25">
      <c r="A22" s="73">
        <v>1</v>
      </c>
      <c r="B22" s="74" t="s">
        <v>116</v>
      </c>
      <c r="C22" s="18" t="s">
        <v>107</v>
      </c>
      <c r="D22" s="22" t="s">
        <v>1198</v>
      </c>
      <c r="E22" s="18" t="s">
        <v>1199</v>
      </c>
      <c r="F22" s="23"/>
      <c r="G22" s="24"/>
      <c r="H22" s="75"/>
    </row>
    <row r="23" spans="1:10" x14ac:dyDescent="0.25">
      <c r="A23" s="26">
        <v>2</v>
      </c>
      <c r="B23" s="74" t="s">
        <v>116</v>
      </c>
      <c r="C23" s="22" t="s">
        <v>107</v>
      </c>
      <c r="D23" s="22" t="s">
        <v>431</v>
      </c>
      <c r="E23" s="22" t="s">
        <v>1200</v>
      </c>
      <c r="F23" s="23"/>
      <c r="G23" s="24"/>
      <c r="H23" s="27"/>
    </row>
    <row r="24" spans="1:10" x14ac:dyDescent="0.25">
      <c r="A24" s="76">
        <v>2</v>
      </c>
      <c r="B24" s="77" t="s">
        <v>116</v>
      </c>
      <c r="C24" s="78" t="s">
        <v>107</v>
      </c>
      <c r="D24" s="78" t="s">
        <v>633</v>
      </c>
      <c r="E24" s="78" t="s">
        <v>1200</v>
      </c>
      <c r="F24" s="23"/>
      <c r="H24" s="75"/>
    </row>
    <row r="25" spans="1:10" x14ac:dyDescent="0.25">
      <c r="A25" s="22">
        <v>1</v>
      </c>
      <c r="B25" s="22" t="s">
        <v>116</v>
      </c>
      <c r="C25" s="22" t="s">
        <v>107</v>
      </c>
      <c r="D25" s="22" t="s">
        <v>633</v>
      </c>
      <c r="E25" s="22" t="s">
        <v>1197</v>
      </c>
      <c r="F25" s="23"/>
      <c r="H25" s="75"/>
    </row>
    <row r="26" spans="1:10" x14ac:dyDescent="0.25">
      <c r="A26" s="23"/>
      <c r="B26" s="22"/>
      <c r="C26" s="22"/>
      <c r="D26" s="22"/>
      <c r="E26" s="22"/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1204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7378-BD97-4713-9D91-45A44374DA1A}">
  <sheetPr>
    <pageSetUpPr fitToPage="1"/>
  </sheetPr>
  <dimension ref="A1:K116"/>
  <sheetViews>
    <sheetView topLeftCell="A10" workbookViewId="0">
      <selection sqref="A1:F4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  <col min="9" max="9" width="14.28515625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1213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198"/>
      <c r="B6" s="198"/>
      <c r="C6" s="198"/>
      <c r="D6" s="198"/>
      <c r="E6" s="198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813</v>
      </c>
      <c r="B9" s="324"/>
      <c r="C9" s="324"/>
      <c r="D9" s="324"/>
      <c r="E9" s="325"/>
      <c r="F9" s="10" t="s">
        <v>1232</v>
      </c>
    </row>
    <row r="10" spans="1:8" x14ac:dyDescent="0.25">
      <c r="A10" s="308" t="s">
        <v>1214</v>
      </c>
      <c r="B10" s="309"/>
      <c r="C10" s="309"/>
      <c r="D10" s="309"/>
      <c r="E10" s="310"/>
      <c r="F10" s="10" t="s">
        <v>1233</v>
      </c>
    </row>
    <row r="11" spans="1:8" x14ac:dyDescent="0.25">
      <c r="A11" s="311" t="s">
        <v>418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>
        <v>65</v>
      </c>
      <c r="B14" s="22" t="s">
        <v>116</v>
      </c>
      <c r="C14" s="22"/>
      <c r="D14" s="22"/>
      <c r="E14" s="22" t="s">
        <v>1215</v>
      </c>
      <c r="F14" s="22"/>
      <c r="H14" s="75"/>
    </row>
    <row r="15" spans="1:8" x14ac:dyDescent="0.25">
      <c r="A15" s="22">
        <v>5</v>
      </c>
      <c r="B15" s="22" t="s">
        <v>116</v>
      </c>
      <c r="C15" s="22"/>
      <c r="D15" s="22"/>
      <c r="E15" s="22" t="s">
        <v>1216</v>
      </c>
      <c r="F15" s="22"/>
      <c r="G15" s="24"/>
      <c r="H15" s="75"/>
    </row>
    <row r="16" spans="1:8" x14ac:dyDescent="0.25">
      <c r="A16" s="22">
        <v>4</v>
      </c>
      <c r="B16" s="22" t="s">
        <v>116</v>
      </c>
      <c r="C16" s="22"/>
      <c r="D16" s="22"/>
      <c r="E16" s="22" t="s">
        <v>1217</v>
      </c>
      <c r="F16" s="22"/>
      <c r="G16" s="24"/>
      <c r="H16" s="75"/>
    </row>
    <row r="17" spans="1:10" x14ac:dyDescent="0.25">
      <c r="A17" s="22">
        <v>1</v>
      </c>
      <c r="B17" s="22" t="s">
        <v>116</v>
      </c>
      <c r="C17" s="22"/>
      <c r="D17" s="22"/>
      <c r="E17" s="22" t="s">
        <v>1218</v>
      </c>
      <c r="F17" s="22"/>
      <c r="G17" s="24"/>
      <c r="H17" s="75"/>
    </row>
    <row r="18" spans="1:10" x14ac:dyDescent="0.25">
      <c r="A18" s="22">
        <v>3</v>
      </c>
      <c r="B18" s="22" t="s">
        <v>116</v>
      </c>
      <c r="C18" s="22"/>
      <c r="D18" s="22"/>
      <c r="E18" s="22" t="s">
        <v>1219</v>
      </c>
      <c r="F18" s="22"/>
      <c r="G18" s="24"/>
      <c r="H18" s="75"/>
    </row>
    <row r="19" spans="1:10" x14ac:dyDescent="0.25">
      <c r="A19" s="22">
        <v>2</v>
      </c>
      <c r="B19" s="22" t="s">
        <v>116</v>
      </c>
      <c r="C19" s="22"/>
      <c r="D19" s="22"/>
      <c r="E19" s="22" t="s">
        <v>1220</v>
      </c>
      <c r="F19" s="22"/>
      <c r="G19" s="24"/>
      <c r="H19" s="75"/>
    </row>
    <row r="20" spans="1:10" x14ac:dyDescent="0.25">
      <c r="A20" s="22">
        <v>2</v>
      </c>
      <c r="B20" s="22" t="s">
        <v>116</v>
      </c>
      <c r="C20" s="22"/>
      <c r="D20" s="22"/>
      <c r="E20" s="22" t="s">
        <v>1221</v>
      </c>
      <c r="F20" s="22"/>
      <c r="G20" s="24"/>
      <c r="H20" s="75"/>
    </row>
    <row r="21" spans="1:10" x14ac:dyDescent="0.25">
      <c r="A21" s="22">
        <v>70</v>
      </c>
      <c r="B21" s="22" t="s">
        <v>111</v>
      </c>
      <c r="C21" s="22"/>
      <c r="D21" s="22"/>
      <c r="E21" s="22" t="s">
        <v>1222</v>
      </c>
      <c r="F21" s="22"/>
      <c r="G21" s="24"/>
      <c r="J21" s="75"/>
    </row>
    <row r="22" spans="1:10" x14ac:dyDescent="0.25">
      <c r="A22" s="22">
        <v>35</v>
      </c>
      <c r="B22" s="22" t="s">
        <v>111</v>
      </c>
      <c r="C22" s="22"/>
      <c r="D22" s="22"/>
      <c r="E22" s="22" t="s">
        <v>1223</v>
      </c>
      <c r="F22" s="22"/>
      <c r="G22" s="24"/>
      <c r="H22" s="75"/>
    </row>
    <row r="23" spans="1:10" x14ac:dyDescent="0.25">
      <c r="A23" s="22">
        <v>80</v>
      </c>
      <c r="B23" s="22" t="s">
        <v>111</v>
      </c>
      <c r="C23" s="22"/>
      <c r="D23" s="22"/>
      <c r="E23" s="22" t="s">
        <v>1224</v>
      </c>
      <c r="F23" s="22"/>
      <c r="G23" s="24"/>
      <c r="H23" s="27"/>
    </row>
    <row r="24" spans="1:10" x14ac:dyDescent="0.25">
      <c r="A24" s="22">
        <v>300</v>
      </c>
      <c r="B24" s="22" t="s">
        <v>111</v>
      </c>
      <c r="C24" s="22"/>
      <c r="D24" s="22"/>
      <c r="E24" s="22" t="s">
        <v>1225</v>
      </c>
      <c r="F24" s="22"/>
      <c r="H24" s="75"/>
    </row>
    <row r="25" spans="1:10" x14ac:dyDescent="0.25">
      <c r="A25" s="22">
        <v>150</v>
      </c>
      <c r="B25" s="22" t="s">
        <v>111</v>
      </c>
      <c r="C25" s="22"/>
      <c r="D25" s="22"/>
      <c r="E25" s="22" t="s">
        <v>1226</v>
      </c>
      <c r="F25" s="22"/>
      <c r="H25" s="75"/>
    </row>
    <row r="26" spans="1:10" x14ac:dyDescent="0.25">
      <c r="A26" s="22">
        <v>60</v>
      </c>
      <c r="B26" s="22" t="s">
        <v>111</v>
      </c>
      <c r="C26" s="22"/>
      <c r="D26" s="22"/>
      <c r="E26" s="22" t="s">
        <v>1227</v>
      </c>
      <c r="F26" s="22"/>
      <c r="H26" s="24"/>
    </row>
    <row r="27" spans="1:10" x14ac:dyDescent="0.25">
      <c r="A27" s="22">
        <v>20</v>
      </c>
      <c r="B27" s="22" t="s">
        <v>111</v>
      </c>
      <c r="C27" s="22"/>
      <c r="D27" s="22"/>
      <c r="E27" s="22" t="s">
        <v>1228</v>
      </c>
      <c r="F27" s="22"/>
      <c r="H27" s="24"/>
    </row>
    <row r="28" spans="1:10" x14ac:dyDescent="0.25">
      <c r="A28" s="22">
        <v>1</v>
      </c>
      <c r="B28" s="22" t="s">
        <v>116</v>
      </c>
      <c r="C28" s="22"/>
      <c r="D28" s="22"/>
      <c r="E28" s="45" t="s">
        <v>1229</v>
      </c>
      <c r="F28" s="22"/>
      <c r="H28" s="24"/>
    </row>
    <row r="29" spans="1:10" x14ac:dyDescent="0.25">
      <c r="A29" s="22"/>
      <c r="B29" s="22"/>
      <c r="C29" s="22"/>
      <c r="D29" s="22"/>
      <c r="E29" s="45" t="s">
        <v>1230</v>
      </c>
      <c r="F29" s="22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1231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3:11" x14ac:dyDescent="0.25">
      <c r="C49" s="226" t="s">
        <v>1234</v>
      </c>
      <c r="I49" s="27"/>
    </row>
    <row r="50" spans="3:11" ht="15.75" thickBot="1" x14ac:dyDescent="0.3">
      <c r="I50" s="27"/>
    </row>
    <row r="51" spans="3:11" ht="15.75" thickBot="1" x14ac:dyDescent="0.3">
      <c r="C51" s="227" t="s">
        <v>1235</v>
      </c>
      <c r="I51" s="27"/>
    </row>
    <row r="52" spans="3:11" x14ac:dyDescent="0.25">
      <c r="I52" s="27"/>
    </row>
    <row r="53" spans="3:11" x14ac:dyDescent="0.25">
      <c r="C53" t="s">
        <v>404</v>
      </c>
      <c r="I53" s="27"/>
    </row>
    <row r="54" spans="3:11" x14ac:dyDescent="0.25">
      <c r="C54">
        <v>65</v>
      </c>
      <c r="D54" t="s">
        <v>116</v>
      </c>
      <c r="E54" t="s">
        <v>1215</v>
      </c>
      <c r="I54" s="51">
        <f t="shared" ref="I54:I68" si="0">K54+K54*$J$71</f>
        <v>16.5888125</v>
      </c>
      <c r="J54" s="27">
        <v>0.20416999999999999</v>
      </c>
      <c r="K54" s="47">
        <f t="shared" ref="K54:K67" si="1">J54*C54</f>
        <v>13.271049999999999</v>
      </c>
    </row>
    <row r="55" spans="3:11" x14ac:dyDescent="0.25">
      <c r="C55">
        <v>5</v>
      </c>
      <c r="D55" t="s">
        <v>116</v>
      </c>
      <c r="E55" t="s">
        <v>1216</v>
      </c>
      <c r="I55" s="51">
        <f t="shared" si="0"/>
        <v>5.4124999999999996</v>
      </c>
      <c r="J55" s="27">
        <v>0.86599999999999999</v>
      </c>
      <c r="K55" s="47">
        <f t="shared" si="1"/>
        <v>4.33</v>
      </c>
    </row>
    <row r="56" spans="3:11" x14ac:dyDescent="0.25">
      <c r="C56">
        <v>4</v>
      </c>
      <c r="D56" t="s">
        <v>116</v>
      </c>
      <c r="E56" t="s">
        <v>1217</v>
      </c>
      <c r="I56" s="51">
        <f t="shared" si="0"/>
        <v>7</v>
      </c>
      <c r="J56" s="27">
        <v>1.4</v>
      </c>
      <c r="K56" s="47">
        <f t="shared" si="1"/>
        <v>5.6</v>
      </c>
    </row>
    <row r="57" spans="3:11" x14ac:dyDescent="0.25">
      <c r="C57">
        <v>1</v>
      </c>
      <c r="D57" t="s">
        <v>116</v>
      </c>
      <c r="E57" t="s">
        <v>1218</v>
      </c>
      <c r="I57" s="51">
        <f t="shared" si="0"/>
        <v>1.7737500000000002</v>
      </c>
      <c r="J57" s="27">
        <v>1.419</v>
      </c>
      <c r="K57" s="47">
        <f t="shared" si="1"/>
        <v>1.419</v>
      </c>
    </row>
    <row r="58" spans="3:11" x14ac:dyDescent="0.25">
      <c r="C58">
        <v>3</v>
      </c>
      <c r="D58" t="s">
        <v>116</v>
      </c>
      <c r="E58" t="s">
        <v>1219</v>
      </c>
      <c r="I58" s="51">
        <f t="shared" si="0"/>
        <v>9.9</v>
      </c>
      <c r="J58" s="27">
        <v>2.64</v>
      </c>
      <c r="K58" s="47">
        <f t="shared" si="1"/>
        <v>7.92</v>
      </c>
    </row>
    <row r="59" spans="3:11" x14ac:dyDescent="0.25">
      <c r="C59">
        <v>2</v>
      </c>
      <c r="D59" t="s">
        <v>116</v>
      </c>
      <c r="E59" t="s">
        <v>1220</v>
      </c>
      <c r="I59" s="51">
        <f t="shared" si="0"/>
        <v>11.26125</v>
      </c>
      <c r="J59" s="27">
        <v>4.5045000000000002</v>
      </c>
      <c r="K59" s="47">
        <f t="shared" si="1"/>
        <v>9.0090000000000003</v>
      </c>
    </row>
    <row r="60" spans="3:11" x14ac:dyDescent="0.25">
      <c r="C60">
        <v>2</v>
      </c>
      <c r="D60" t="s">
        <v>116</v>
      </c>
      <c r="E60" t="s">
        <v>1221</v>
      </c>
      <c r="I60" s="51">
        <f t="shared" si="0"/>
        <v>15.028749999999999</v>
      </c>
      <c r="J60" s="27">
        <v>6.0114999999999998</v>
      </c>
      <c r="K60" s="47">
        <f t="shared" si="1"/>
        <v>12.023</v>
      </c>
    </row>
    <row r="61" spans="3:11" x14ac:dyDescent="0.25">
      <c r="C61">
        <v>70</v>
      </c>
      <c r="D61" t="s">
        <v>111</v>
      </c>
      <c r="E61" t="s">
        <v>1222</v>
      </c>
      <c r="I61" s="51">
        <f t="shared" si="0"/>
        <v>10.99</v>
      </c>
      <c r="J61" s="27">
        <v>0.12559999999999999</v>
      </c>
      <c r="K61" s="47">
        <f t="shared" si="1"/>
        <v>8.7919999999999998</v>
      </c>
    </row>
    <row r="62" spans="3:11" x14ac:dyDescent="0.25">
      <c r="C62">
        <v>35</v>
      </c>
      <c r="D62" t="s">
        <v>111</v>
      </c>
      <c r="E62" t="s">
        <v>1223</v>
      </c>
      <c r="I62" s="51">
        <f t="shared" si="0"/>
        <v>9.625</v>
      </c>
      <c r="J62" s="27">
        <v>0.22</v>
      </c>
      <c r="K62" s="47">
        <f t="shared" si="1"/>
        <v>7.7</v>
      </c>
    </row>
    <row r="63" spans="3:11" x14ac:dyDescent="0.25">
      <c r="C63">
        <v>80</v>
      </c>
      <c r="D63" t="s">
        <v>111</v>
      </c>
      <c r="E63" t="s">
        <v>1224</v>
      </c>
      <c r="I63" s="51">
        <f t="shared" si="0"/>
        <v>22.480000000000004</v>
      </c>
      <c r="J63" s="27">
        <v>0.2248</v>
      </c>
      <c r="K63" s="47">
        <f t="shared" si="1"/>
        <v>17.984000000000002</v>
      </c>
    </row>
    <row r="64" spans="3:11" x14ac:dyDescent="0.25">
      <c r="C64">
        <v>300</v>
      </c>
      <c r="D64" t="s">
        <v>111</v>
      </c>
      <c r="E64" t="s">
        <v>1225</v>
      </c>
      <c r="I64" s="51">
        <f t="shared" si="0"/>
        <v>47.1</v>
      </c>
      <c r="J64" s="27">
        <v>0.12559999999999999</v>
      </c>
      <c r="K64" s="47">
        <f t="shared" si="1"/>
        <v>37.68</v>
      </c>
    </row>
    <row r="65" spans="3:11" x14ac:dyDescent="0.25">
      <c r="C65">
        <v>150</v>
      </c>
      <c r="D65" t="s">
        <v>111</v>
      </c>
      <c r="E65" t="s">
        <v>1226</v>
      </c>
      <c r="I65" s="51">
        <f t="shared" si="0"/>
        <v>42.15</v>
      </c>
      <c r="J65" s="27">
        <v>0.2248</v>
      </c>
      <c r="K65" s="47">
        <f t="shared" si="1"/>
        <v>33.72</v>
      </c>
    </row>
    <row r="66" spans="3:11" x14ac:dyDescent="0.25">
      <c r="C66">
        <v>60</v>
      </c>
      <c r="D66" t="s">
        <v>111</v>
      </c>
      <c r="E66" t="s">
        <v>1227</v>
      </c>
      <c r="I66" s="51">
        <f t="shared" si="0"/>
        <v>16.86</v>
      </c>
      <c r="J66" s="27">
        <v>0.2248</v>
      </c>
      <c r="K66" s="47">
        <f t="shared" si="1"/>
        <v>13.488</v>
      </c>
    </row>
    <row r="67" spans="3:11" x14ac:dyDescent="0.25">
      <c r="C67">
        <v>20</v>
      </c>
      <c r="D67" t="s">
        <v>111</v>
      </c>
      <c r="E67" t="s">
        <v>1228</v>
      </c>
      <c r="I67" s="51">
        <f t="shared" si="0"/>
        <v>10.682499999999999</v>
      </c>
      <c r="J67" s="27">
        <v>0.42730000000000001</v>
      </c>
      <c r="K67" s="47">
        <f t="shared" si="1"/>
        <v>8.5459999999999994</v>
      </c>
    </row>
    <row r="68" spans="3:11" x14ac:dyDescent="0.25">
      <c r="C68">
        <v>1</v>
      </c>
      <c r="D68" t="s">
        <v>116</v>
      </c>
      <c r="E68" s="42" t="s">
        <v>1229</v>
      </c>
      <c r="I68" s="51">
        <f t="shared" si="0"/>
        <v>17.5</v>
      </c>
      <c r="J68" s="27">
        <v>14</v>
      </c>
      <c r="K68" s="47">
        <f>J68*C68</f>
        <v>14</v>
      </c>
    </row>
    <row r="69" spans="3:11" x14ac:dyDescent="0.25">
      <c r="E69" s="42" t="s">
        <v>1230</v>
      </c>
      <c r="I69" s="51">
        <f>K69+K69*$J$71</f>
        <v>30</v>
      </c>
      <c r="J69" s="27"/>
      <c r="K69">
        <v>24</v>
      </c>
    </row>
    <row r="70" spans="3:11" x14ac:dyDescent="0.25">
      <c r="E70" s="42"/>
      <c r="F70" s="27" t="s">
        <v>1098</v>
      </c>
      <c r="I70" s="27">
        <f>SUM(I54:I69)</f>
        <v>274.35256250000003</v>
      </c>
      <c r="K70" s="47">
        <f>SUM(K54:K69)</f>
        <v>219.48205000000002</v>
      </c>
    </row>
    <row r="71" spans="3:11" x14ac:dyDescent="0.25">
      <c r="I71" s="27"/>
      <c r="J71" s="49">
        <v>0.25</v>
      </c>
      <c r="K71" s="47">
        <f>K70+K70*J71</f>
        <v>274.35256250000003</v>
      </c>
    </row>
    <row r="72" spans="3:11" x14ac:dyDescent="0.25">
      <c r="C72" t="s">
        <v>1033</v>
      </c>
      <c r="I72" s="27"/>
    </row>
    <row r="73" spans="3:11" x14ac:dyDescent="0.25">
      <c r="C73" t="s">
        <v>1236</v>
      </c>
      <c r="D73">
        <v>3</v>
      </c>
      <c r="F73" t="s">
        <v>1237</v>
      </c>
      <c r="I73" s="27"/>
    </row>
    <row r="74" spans="3:11" x14ac:dyDescent="0.25">
      <c r="C74" t="s">
        <v>1238</v>
      </c>
      <c r="D74">
        <v>2</v>
      </c>
      <c r="F74" t="s">
        <v>1239</v>
      </c>
      <c r="I74" s="27"/>
    </row>
    <row r="75" spans="3:11" x14ac:dyDescent="0.25">
      <c r="C75" t="s">
        <v>1240</v>
      </c>
      <c r="D75">
        <v>2</v>
      </c>
      <c r="F75" t="s">
        <v>1241</v>
      </c>
      <c r="I75" s="27"/>
    </row>
    <row r="76" spans="3:11" x14ac:dyDescent="0.25">
      <c r="C76" t="s">
        <v>1242</v>
      </c>
      <c r="D76">
        <v>4</v>
      </c>
      <c r="F76" t="s">
        <v>1243</v>
      </c>
      <c r="I76" s="27"/>
    </row>
    <row r="77" spans="3:11" x14ac:dyDescent="0.25">
      <c r="C77" t="s">
        <v>1244</v>
      </c>
      <c r="D77">
        <v>5</v>
      </c>
      <c r="F77" t="s">
        <v>1243</v>
      </c>
      <c r="I77" s="27"/>
    </row>
    <row r="78" spans="3:11" x14ac:dyDescent="0.25">
      <c r="C78" t="s">
        <v>1245</v>
      </c>
      <c r="D78">
        <v>3</v>
      </c>
      <c r="F78" t="s">
        <v>1246</v>
      </c>
      <c r="I78" s="27"/>
    </row>
    <row r="79" spans="3:11" x14ac:dyDescent="0.25">
      <c r="C79" t="s">
        <v>1247</v>
      </c>
      <c r="D79">
        <v>2</v>
      </c>
      <c r="F79" t="s">
        <v>1246</v>
      </c>
      <c r="I79" s="27"/>
    </row>
    <row r="80" spans="3:11" x14ac:dyDescent="0.25">
      <c r="C80" t="s">
        <v>1248</v>
      </c>
      <c r="D80">
        <v>3</v>
      </c>
      <c r="F80" t="s">
        <v>1246</v>
      </c>
      <c r="I80" s="27"/>
    </row>
    <row r="81" spans="3:10" x14ac:dyDescent="0.25">
      <c r="C81" t="s">
        <v>1249</v>
      </c>
      <c r="D81">
        <v>3</v>
      </c>
      <c r="F81" t="s">
        <v>1250</v>
      </c>
      <c r="I81" s="27"/>
    </row>
    <row r="82" spans="3:10" x14ac:dyDescent="0.25">
      <c r="C82" t="s">
        <v>1251</v>
      </c>
      <c r="D82">
        <v>4</v>
      </c>
      <c r="F82" t="s">
        <v>1250</v>
      </c>
      <c r="I82" s="27"/>
    </row>
    <row r="83" spans="3:10" x14ac:dyDescent="0.25">
      <c r="C83" t="s">
        <v>1252</v>
      </c>
      <c r="D83" s="48">
        <v>3</v>
      </c>
      <c r="F83" t="s">
        <v>1253</v>
      </c>
      <c r="I83" s="27"/>
    </row>
    <row r="84" spans="3:10" x14ac:dyDescent="0.25">
      <c r="D84">
        <f>SUM(D73:D83)</f>
        <v>34</v>
      </c>
      <c r="E84" t="s">
        <v>1254</v>
      </c>
      <c r="I84" s="27">
        <f>34*23</f>
        <v>782</v>
      </c>
      <c r="J84" t="s">
        <v>1255</v>
      </c>
    </row>
    <row r="85" spans="3:10" x14ac:dyDescent="0.25">
      <c r="I85" s="27"/>
    </row>
    <row r="86" spans="3:10" x14ac:dyDescent="0.25">
      <c r="C86" t="s">
        <v>1256</v>
      </c>
      <c r="D86">
        <v>1.5</v>
      </c>
      <c r="F86" t="s">
        <v>1257</v>
      </c>
      <c r="I86" s="27">
        <v>35</v>
      </c>
    </row>
    <row r="87" spans="3:10" x14ac:dyDescent="0.25">
      <c r="F87" t="s">
        <v>1258</v>
      </c>
      <c r="I87" s="27">
        <v>20</v>
      </c>
    </row>
    <row r="88" spans="3:10" x14ac:dyDescent="0.25">
      <c r="C88" t="s">
        <v>1259</v>
      </c>
      <c r="D88">
        <v>3</v>
      </c>
      <c r="F88" t="s">
        <v>1260</v>
      </c>
      <c r="I88" s="27">
        <v>69</v>
      </c>
    </row>
    <row r="89" spans="3:10" x14ac:dyDescent="0.25">
      <c r="F89" t="s">
        <v>1261</v>
      </c>
      <c r="I89" s="27">
        <v>22</v>
      </c>
    </row>
    <row r="90" spans="3:10" x14ac:dyDescent="0.25">
      <c r="F90" t="s">
        <v>1262</v>
      </c>
      <c r="I90" s="27">
        <v>6</v>
      </c>
    </row>
    <row r="91" spans="3:10" x14ac:dyDescent="0.25">
      <c r="F91" t="s">
        <v>1263</v>
      </c>
      <c r="I91" s="27">
        <v>4</v>
      </c>
    </row>
    <row r="92" spans="3:10" x14ac:dyDescent="0.25">
      <c r="F92" t="s">
        <v>1264</v>
      </c>
      <c r="I92" s="51">
        <v>60</v>
      </c>
    </row>
    <row r="93" spans="3:10" x14ac:dyDescent="0.25">
      <c r="I93" s="27"/>
    </row>
    <row r="94" spans="3:10" x14ac:dyDescent="0.25">
      <c r="F94" s="56" t="s">
        <v>1265</v>
      </c>
      <c r="G94" s="56"/>
      <c r="H94" s="56"/>
      <c r="I94" s="55">
        <f>SUM(I70:I92)</f>
        <v>1272.3525625</v>
      </c>
    </row>
    <row r="95" spans="3:10" ht="15.75" thickBot="1" x14ac:dyDescent="0.3">
      <c r="I95" s="27"/>
    </row>
    <row r="96" spans="3:10" ht="15.75" thickBot="1" x14ac:dyDescent="0.3">
      <c r="C96" s="227" t="s">
        <v>1266</v>
      </c>
      <c r="I96" s="27"/>
    </row>
    <row r="97" spans="3:10" x14ac:dyDescent="0.25">
      <c r="C97" t="s">
        <v>1267</v>
      </c>
      <c r="D97" t="s">
        <v>536</v>
      </c>
      <c r="E97">
        <v>1</v>
      </c>
      <c r="F97" t="s">
        <v>812</v>
      </c>
      <c r="I97" s="27">
        <v>1290</v>
      </c>
      <c r="J97">
        <v>990.28</v>
      </c>
    </row>
    <row r="98" spans="3:10" x14ac:dyDescent="0.25">
      <c r="D98" t="s">
        <v>536</v>
      </c>
      <c r="E98">
        <v>12</v>
      </c>
      <c r="F98" t="s">
        <v>1268</v>
      </c>
      <c r="I98" s="27">
        <f>E98*4</f>
        <v>48</v>
      </c>
      <c r="J98" s="27">
        <v>36</v>
      </c>
    </row>
    <row r="99" spans="3:10" x14ac:dyDescent="0.25">
      <c r="I99" s="27"/>
    </row>
    <row r="100" spans="3:10" x14ac:dyDescent="0.25">
      <c r="C100" t="s">
        <v>1269</v>
      </c>
      <c r="I100" s="27"/>
    </row>
    <row r="101" spans="3:10" x14ac:dyDescent="0.25">
      <c r="C101" t="s">
        <v>1270</v>
      </c>
      <c r="D101">
        <v>3</v>
      </c>
      <c r="F101" t="s">
        <v>1271</v>
      </c>
      <c r="I101" s="27"/>
    </row>
    <row r="102" spans="3:10" x14ac:dyDescent="0.25">
      <c r="C102" t="s">
        <v>1272</v>
      </c>
      <c r="D102">
        <v>1</v>
      </c>
      <c r="F102" t="s">
        <v>1273</v>
      </c>
      <c r="I102" s="27"/>
    </row>
    <row r="103" spans="3:10" x14ac:dyDescent="0.25">
      <c r="C103" t="s">
        <v>1274</v>
      </c>
      <c r="D103">
        <v>3.5</v>
      </c>
      <c r="F103" t="s">
        <v>1275</v>
      </c>
      <c r="I103" s="27"/>
    </row>
    <row r="104" spans="3:10" x14ac:dyDescent="0.25">
      <c r="C104" t="s">
        <v>1276</v>
      </c>
      <c r="D104">
        <v>2</v>
      </c>
      <c r="F104" t="s">
        <v>1277</v>
      </c>
      <c r="I104" s="27"/>
    </row>
    <row r="105" spans="3:10" x14ac:dyDescent="0.25">
      <c r="C105" t="s">
        <v>1278</v>
      </c>
      <c r="D105">
        <v>6</v>
      </c>
      <c r="F105" t="s">
        <v>1279</v>
      </c>
      <c r="I105" s="27"/>
    </row>
    <row r="106" spans="3:10" x14ac:dyDescent="0.25">
      <c r="C106" t="s">
        <v>1280</v>
      </c>
      <c r="D106" s="48">
        <v>2</v>
      </c>
      <c r="F106" t="s">
        <v>1279</v>
      </c>
      <c r="I106" s="27"/>
    </row>
    <row r="107" spans="3:10" x14ac:dyDescent="0.25">
      <c r="D107">
        <f>SUM(D101:D106)</f>
        <v>17.5</v>
      </c>
      <c r="E107" t="s">
        <v>1254</v>
      </c>
      <c r="I107" s="27">
        <f>17.5*23</f>
        <v>402.5</v>
      </c>
    </row>
    <row r="108" spans="3:10" x14ac:dyDescent="0.25">
      <c r="I108" s="27"/>
    </row>
    <row r="109" spans="3:10" x14ac:dyDescent="0.25">
      <c r="F109" t="s">
        <v>1281</v>
      </c>
      <c r="I109" s="51">
        <v>300</v>
      </c>
    </row>
    <row r="110" spans="3:10" x14ac:dyDescent="0.25">
      <c r="I110" s="27"/>
    </row>
    <row r="111" spans="3:10" x14ac:dyDescent="0.25">
      <c r="F111" s="56" t="s">
        <v>1282</v>
      </c>
      <c r="G111" s="56"/>
      <c r="H111" s="56"/>
      <c r="I111" s="55">
        <f>SUM(I97:I109)</f>
        <v>2040.5</v>
      </c>
    </row>
    <row r="112" spans="3:10" x14ac:dyDescent="0.25">
      <c r="I112" s="27"/>
    </row>
    <row r="113" spans="6:9" x14ac:dyDescent="0.25">
      <c r="F113" s="228" t="s">
        <v>1283</v>
      </c>
      <c r="G113" s="229"/>
      <c r="H113" s="229"/>
      <c r="I113" s="193">
        <f>I111+I94</f>
        <v>3312.8525625000002</v>
      </c>
    </row>
    <row r="114" spans="6:9" x14ac:dyDescent="0.25">
      <c r="G114" t="s">
        <v>1284</v>
      </c>
      <c r="I114" s="27">
        <v>1390</v>
      </c>
    </row>
    <row r="115" spans="6:9" x14ac:dyDescent="0.25">
      <c r="H115" t="s">
        <v>162</v>
      </c>
      <c r="I115" s="27">
        <f>I113-I114</f>
        <v>1922.8525625000002</v>
      </c>
    </row>
    <row r="116" spans="6:9" x14ac:dyDescent="0.25">
      <c r="I116" s="27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BB81-C09C-4CAA-9627-32E7C9D4D0BE}">
  <sheetPr>
    <pageSetUpPr fitToPage="1"/>
  </sheetPr>
  <dimension ref="A1:K139"/>
  <sheetViews>
    <sheetView topLeftCell="A10" workbookViewId="0">
      <selection activeCell="I64" sqref="I64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6" x14ac:dyDescent="0.25">
      <c r="A1" s="1"/>
      <c r="B1" s="1"/>
      <c r="C1" s="1"/>
      <c r="D1" s="1"/>
      <c r="E1" s="1"/>
    </row>
    <row r="2" spans="1:6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6" x14ac:dyDescent="0.25">
      <c r="A3" s="317" t="s">
        <v>2</v>
      </c>
      <c r="B3" s="318"/>
      <c r="C3" s="318"/>
      <c r="D3" s="318"/>
      <c r="E3" s="319"/>
      <c r="F3" s="3" t="s">
        <v>1286</v>
      </c>
    </row>
    <row r="4" spans="1:6" x14ac:dyDescent="0.25">
      <c r="A4" s="317" t="s">
        <v>3</v>
      </c>
      <c r="B4" s="318"/>
      <c r="C4" s="318"/>
      <c r="D4" s="318"/>
      <c r="E4" s="319"/>
      <c r="F4" s="4"/>
    </row>
    <row r="5" spans="1:6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6" x14ac:dyDescent="0.25">
      <c r="A6" s="225"/>
      <c r="B6" s="225"/>
      <c r="C6" s="225"/>
      <c r="D6" s="225"/>
      <c r="E6" s="225"/>
      <c r="F6" s="8"/>
    </row>
    <row r="7" spans="1:6" x14ac:dyDescent="0.25">
      <c r="A7" s="8" t="s">
        <v>6</v>
      </c>
      <c r="B7" s="1"/>
      <c r="C7" s="1"/>
      <c r="D7" s="1"/>
      <c r="E7" s="1"/>
      <c r="F7" s="8" t="s">
        <v>7</v>
      </c>
    </row>
    <row r="8" spans="1:6" x14ac:dyDescent="0.25">
      <c r="A8" s="320"/>
      <c r="B8" s="321"/>
      <c r="C8" s="321"/>
      <c r="D8" s="321"/>
      <c r="E8" s="322"/>
      <c r="F8" s="9"/>
    </row>
    <row r="9" spans="1:6" x14ac:dyDescent="0.25">
      <c r="A9" s="323" t="s">
        <v>1288</v>
      </c>
      <c r="B9" s="324"/>
      <c r="C9" s="324"/>
      <c r="D9" s="324"/>
      <c r="E9" s="325"/>
      <c r="F9" s="10" t="s">
        <v>191</v>
      </c>
    </row>
    <row r="10" spans="1:6" x14ac:dyDescent="0.25">
      <c r="A10" s="308" t="s">
        <v>1289</v>
      </c>
      <c r="B10" s="309"/>
      <c r="C10" s="309"/>
      <c r="D10" s="309"/>
      <c r="E10" s="310"/>
      <c r="F10" s="10"/>
    </row>
    <row r="11" spans="1:6" x14ac:dyDescent="0.25">
      <c r="A11" s="311" t="s">
        <v>9</v>
      </c>
      <c r="B11" s="312"/>
      <c r="C11" s="312"/>
      <c r="D11" s="312"/>
      <c r="E11" s="313"/>
      <c r="F11" s="11"/>
    </row>
    <row r="12" spans="1:6" x14ac:dyDescent="0.25">
      <c r="A12" s="69"/>
      <c r="B12" s="69"/>
      <c r="C12" s="69"/>
      <c r="D12" s="69"/>
      <c r="E12" s="69"/>
      <c r="F12" s="70"/>
    </row>
    <row r="13" spans="1:6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6" x14ac:dyDescent="0.25">
      <c r="A14" s="231" t="s">
        <v>21</v>
      </c>
      <c r="B14" s="210">
        <v>2</v>
      </c>
      <c r="C14" s="209" t="s">
        <v>338</v>
      </c>
      <c r="D14" s="22"/>
      <c r="E14" s="209" t="s">
        <v>339</v>
      </c>
      <c r="F14" s="22"/>
    </row>
    <row r="15" spans="1:6" x14ac:dyDescent="0.25">
      <c r="A15" s="231" t="s">
        <v>21</v>
      </c>
      <c r="B15" s="209">
        <v>32</v>
      </c>
      <c r="C15" s="209" t="s">
        <v>350</v>
      </c>
      <c r="D15" s="22"/>
      <c r="E15" s="209" t="s">
        <v>100</v>
      </c>
      <c r="F15" s="22"/>
    </row>
    <row r="16" spans="1:6" x14ac:dyDescent="0.25">
      <c r="A16" s="231" t="s">
        <v>21</v>
      </c>
      <c r="B16" s="209">
        <v>6</v>
      </c>
      <c r="C16" s="209" t="s">
        <v>51</v>
      </c>
      <c r="D16" s="22"/>
      <c r="E16" s="209" t="s">
        <v>52</v>
      </c>
      <c r="F16" s="22"/>
    </row>
    <row r="17" spans="1:6" x14ac:dyDescent="0.25">
      <c r="A17" s="231" t="s">
        <v>21</v>
      </c>
      <c r="B17" s="209">
        <v>1</v>
      </c>
      <c r="C17" s="209"/>
      <c r="D17" s="22"/>
      <c r="E17" s="209" t="s">
        <v>393</v>
      </c>
      <c r="F17" s="22"/>
    </row>
    <row r="18" spans="1:6" x14ac:dyDescent="0.25">
      <c r="A18" s="231" t="s">
        <v>21</v>
      </c>
      <c r="B18" s="209">
        <v>1</v>
      </c>
      <c r="C18" s="209"/>
      <c r="D18" s="22"/>
      <c r="E18" s="209" t="s">
        <v>394</v>
      </c>
      <c r="F18" s="22"/>
    </row>
    <row r="19" spans="1:6" x14ac:dyDescent="0.25">
      <c r="A19" s="231" t="s">
        <v>21</v>
      </c>
      <c r="B19" s="209">
        <v>1</v>
      </c>
      <c r="C19" s="209" t="s">
        <v>353</v>
      </c>
      <c r="D19" s="22"/>
      <c r="E19" s="209" t="s">
        <v>354</v>
      </c>
      <c r="F19" s="22"/>
    </row>
    <row r="20" spans="1:6" x14ac:dyDescent="0.25">
      <c r="A20" s="231" t="s">
        <v>21</v>
      </c>
      <c r="B20" s="209">
        <v>1</v>
      </c>
      <c r="C20" s="209"/>
      <c r="D20" s="22"/>
      <c r="E20" s="209" t="s">
        <v>395</v>
      </c>
      <c r="F20" s="22"/>
    </row>
    <row r="21" spans="1:6" x14ac:dyDescent="0.25">
      <c r="A21" s="231" t="s">
        <v>21</v>
      </c>
      <c r="B21" s="209">
        <v>4</v>
      </c>
      <c r="C21" s="209" t="s">
        <v>357</v>
      </c>
      <c r="D21" s="22"/>
      <c r="E21" s="209" t="s">
        <v>358</v>
      </c>
      <c r="F21" s="22"/>
    </row>
    <row r="22" spans="1:6" x14ac:dyDescent="0.25">
      <c r="A22" s="231" t="s">
        <v>21</v>
      </c>
      <c r="B22" s="209">
        <v>5</v>
      </c>
      <c r="C22" s="209" t="s">
        <v>44</v>
      </c>
      <c r="D22" s="22"/>
      <c r="E22" s="209" t="s">
        <v>359</v>
      </c>
      <c r="F22" s="22"/>
    </row>
    <row r="23" spans="1:6" x14ac:dyDescent="0.25">
      <c r="A23" s="231" t="s">
        <v>21</v>
      </c>
      <c r="B23" s="209">
        <v>2</v>
      </c>
      <c r="C23" s="209" t="s">
        <v>360</v>
      </c>
      <c r="D23" s="22"/>
      <c r="E23" s="209" t="s">
        <v>361</v>
      </c>
      <c r="F23" s="22"/>
    </row>
    <row r="24" spans="1:6" x14ac:dyDescent="0.25">
      <c r="A24" s="231" t="s">
        <v>21</v>
      </c>
      <c r="B24" s="209">
        <v>13</v>
      </c>
      <c r="C24" s="209" t="s">
        <v>42</v>
      </c>
      <c r="D24" s="22"/>
      <c r="E24" s="209" t="s">
        <v>43</v>
      </c>
      <c r="F24" s="22"/>
    </row>
    <row r="25" spans="1:6" x14ac:dyDescent="0.25">
      <c r="A25" s="231" t="s">
        <v>21</v>
      </c>
      <c r="B25" s="209">
        <v>11</v>
      </c>
      <c r="C25" s="209" t="s">
        <v>46</v>
      </c>
      <c r="D25" s="22"/>
      <c r="E25" s="209" t="s">
        <v>362</v>
      </c>
      <c r="F25" s="22"/>
    </row>
    <row r="26" spans="1:6" x14ac:dyDescent="0.25">
      <c r="A26" s="231" t="s">
        <v>21</v>
      </c>
      <c r="B26" s="209">
        <v>7</v>
      </c>
      <c r="C26" s="209" t="s">
        <v>363</v>
      </c>
      <c r="D26" s="22"/>
      <c r="E26" s="209" t="s">
        <v>364</v>
      </c>
      <c r="F26" s="22"/>
    </row>
    <row r="27" spans="1:6" x14ac:dyDescent="0.25">
      <c r="A27" s="231" t="s">
        <v>21</v>
      </c>
      <c r="B27" s="209">
        <v>2</v>
      </c>
      <c r="C27" s="209" t="s">
        <v>365</v>
      </c>
      <c r="D27" s="22"/>
      <c r="E27" s="209" t="s">
        <v>391</v>
      </c>
      <c r="F27" s="22"/>
    </row>
    <row r="28" spans="1:6" x14ac:dyDescent="0.25">
      <c r="A28" s="231" t="s">
        <v>21</v>
      </c>
      <c r="B28" s="209">
        <v>4</v>
      </c>
      <c r="C28" s="209"/>
      <c r="D28" s="22"/>
      <c r="E28" s="209" t="s">
        <v>392</v>
      </c>
      <c r="F28" s="22"/>
    </row>
    <row r="29" spans="1:6" x14ac:dyDescent="0.25">
      <c r="A29" s="231" t="s">
        <v>21</v>
      </c>
      <c r="B29" s="209">
        <v>1</v>
      </c>
      <c r="C29" s="209" t="s">
        <v>32</v>
      </c>
      <c r="D29" s="22"/>
      <c r="E29" s="209" t="s">
        <v>366</v>
      </c>
      <c r="F29" s="22"/>
    </row>
    <row r="30" spans="1:6" x14ac:dyDescent="0.25">
      <c r="A30" s="231" t="s">
        <v>21</v>
      </c>
      <c r="B30" s="209">
        <v>1</v>
      </c>
      <c r="C30" s="209"/>
      <c r="D30" s="22"/>
      <c r="E30" s="209" t="s">
        <v>128</v>
      </c>
      <c r="F30" s="22"/>
    </row>
    <row r="31" spans="1:6" x14ac:dyDescent="0.25">
      <c r="A31" s="231" t="s">
        <v>21</v>
      </c>
      <c r="B31" s="209">
        <v>1</v>
      </c>
      <c r="C31" s="209" t="s">
        <v>367</v>
      </c>
      <c r="D31" s="22"/>
      <c r="E31" s="209" t="s">
        <v>368</v>
      </c>
      <c r="F31" s="22"/>
    </row>
    <row r="32" spans="1:6" x14ac:dyDescent="0.25">
      <c r="A32" s="231" t="s">
        <v>21</v>
      </c>
      <c r="B32" s="209">
        <v>1</v>
      </c>
      <c r="C32" s="209" t="s">
        <v>24</v>
      </c>
      <c r="D32" s="22"/>
      <c r="E32" s="209" t="s">
        <v>369</v>
      </c>
      <c r="F32" s="22"/>
    </row>
    <row r="33" spans="1:6" x14ac:dyDescent="0.25">
      <c r="A33" s="231" t="s">
        <v>21</v>
      </c>
      <c r="B33" s="209">
        <v>6</v>
      </c>
      <c r="C33" s="209" t="s">
        <v>370</v>
      </c>
      <c r="D33" s="22"/>
      <c r="E33" s="209" t="s">
        <v>371</v>
      </c>
      <c r="F33" s="22"/>
    </row>
    <row r="34" spans="1:6" x14ac:dyDescent="0.25">
      <c r="A34" s="231" t="s">
        <v>21</v>
      </c>
      <c r="B34" s="209">
        <v>2</v>
      </c>
      <c r="C34" s="209"/>
      <c r="D34" s="22"/>
      <c r="E34" s="209" t="s">
        <v>396</v>
      </c>
      <c r="F34" s="22"/>
    </row>
    <row r="35" spans="1:6" x14ac:dyDescent="0.25">
      <c r="A35" s="231" t="s">
        <v>21</v>
      </c>
      <c r="B35" s="209">
        <v>1</v>
      </c>
      <c r="C35" s="209" t="s">
        <v>351</v>
      </c>
      <c r="D35" s="22"/>
      <c r="E35" s="209" t="s">
        <v>352</v>
      </c>
      <c r="F35" s="22"/>
    </row>
    <row r="36" spans="1:6" x14ac:dyDescent="0.25">
      <c r="A36" s="231" t="s">
        <v>21</v>
      </c>
      <c r="B36" s="209">
        <v>1</v>
      </c>
      <c r="C36" s="209" t="s">
        <v>340</v>
      </c>
      <c r="D36" s="22"/>
      <c r="E36" s="209" t="s">
        <v>341</v>
      </c>
      <c r="F36" s="22"/>
    </row>
    <row r="37" spans="1:6" x14ac:dyDescent="0.25">
      <c r="A37" s="231" t="s">
        <v>21</v>
      </c>
      <c r="B37" s="232">
        <v>18</v>
      </c>
      <c r="C37" s="209" t="s">
        <v>84</v>
      </c>
      <c r="D37" s="22"/>
      <c r="E37" s="209" t="s">
        <v>94</v>
      </c>
      <c r="F37" s="22"/>
    </row>
    <row r="38" spans="1:6" x14ac:dyDescent="0.25">
      <c r="A38" s="231" t="s">
        <v>21</v>
      </c>
      <c r="B38" s="232">
        <v>3</v>
      </c>
      <c r="C38" s="209" t="s">
        <v>84</v>
      </c>
      <c r="D38" s="22"/>
      <c r="E38" s="209" t="s">
        <v>90</v>
      </c>
      <c r="F38" s="22"/>
    </row>
    <row r="39" spans="1:6" x14ac:dyDescent="0.25">
      <c r="A39" s="231" t="s">
        <v>21</v>
      </c>
      <c r="B39" s="232">
        <v>6</v>
      </c>
      <c r="C39" s="209" t="s">
        <v>84</v>
      </c>
      <c r="D39" s="22"/>
      <c r="E39" s="209" t="s">
        <v>96</v>
      </c>
      <c r="F39" s="22"/>
    </row>
    <row r="40" spans="1:6" x14ac:dyDescent="0.25">
      <c r="A40" s="231" t="s">
        <v>21</v>
      </c>
      <c r="B40" s="232">
        <v>5</v>
      </c>
      <c r="C40" s="209" t="s">
        <v>84</v>
      </c>
      <c r="D40" s="22"/>
      <c r="E40" s="209" t="s">
        <v>87</v>
      </c>
      <c r="F40" s="22"/>
    </row>
    <row r="41" spans="1:6" ht="24" x14ac:dyDescent="0.25">
      <c r="A41" s="233" t="s">
        <v>21</v>
      </c>
      <c r="B41" s="234">
        <v>1</v>
      </c>
      <c r="C41" s="235" t="s">
        <v>374</v>
      </c>
      <c r="D41" s="22"/>
      <c r="E41" s="235" t="s">
        <v>375</v>
      </c>
      <c r="F41" s="22"/>
    </row>
    <row r="42" spans="1:6" x14ac:dyDescent="0.25">
      <c r="A42" s="231" t="s">
        <v>21</v>
      </c>
      <c r="B42" s="209">
        <v>5</v>
      </c>
      <c r="C42" s="209" t="s">
        <v>55</v>
      </c>
      <c r="D42" s="22"/>
      <c r="E42" s="209" t="s">
        <v>344</v>
      </c>
      <c r="F42" s="22"/>
    </row>
    <row r="43" spans="1:6" x14ac:dyDescent="0.25">
      <c r="A43" s="231" t="s">
        <v>21</v>
      </c>
      <c r="B43" s="209">
        <v>3</v>
      </c>
      <c r="C43" s="209" t="s">
        <v>53</v>
      </c>
      <c r="D43" s="22"/>
      <c r="E43" s="209" t="s">
        <v>345</v>
      </c>
      <c r="F43" s="22"/>
    </row>
    <row r="44" spans="1:6" x14ac:dyDescent="0.25">
      <c r="A44" s="231" t="s">
        <v>21</v>
      </c>
      <c r="B44" s="209">
        <v>18</v>
      </c>
      <c r="C44" s="209" t="s">
        <v>346</v>
      </c>
      <c r="D44" s="22"/>
      <c r="E44" s="209" t="s">
        <v>347</v>
      </c>
      <c r="F44" s="22"/>
    </row>
    <row r="45" spans="1:6" x14ac:dyDescent="0.25">
      <c r="A45" s="231" t="s">
        <v>21</v>
      </c>
      <c r="B45" s="209">
        <v>6</v>
      </c>
      <c r="C45" s="209" t="s">
        <v>348</v>
      </c>
      <c r="D45" s="22"/>
      <c r="E45" s="209" t="s">
        <v>349</v>
      </c>
      <c r="F45" s="22"/>
    </row>
    <row r="46" spans="1:6" x14ac:dyDescent="0.25">
      <c r="A46" s="231" t="s">
        <v>21</v>
      </c>
      <c r="B46" s="209">
        <v>2</v>
      </c>
      <c r="C46" s="209" t="s">
        <v>355</v>
      </c>
      <c r="D46" s="22"/>
      <c r="E46" s="209" t="s">
        <v>356</v>
      </c>
      <c r="F46" s="22"/>
    </row>
    <row r="47" spans="1:6" x14ac:dyDescent="0.25">
      <c r="A47" s="231" t="s">
        <v>21</v>
      </c>
      <c r="B47" s="209">
        <v>1</v>
      </c>
      <c r="C47" s="209" t="s">
        <v>342</v>
      </c>
      <c r="D47" s="22"/>
      <c r="E47" s="209" t="s">
        <v>343</v>
      </c>
      <c r="F47" s="22"/>
    </row>
    <row r="48" spans="1:6" x14ac:dyDescent="0.25">
      <c r="A48" s="231" t="s">
        <v>111</v>
      </c>
      <c r="B48" s="209">
        <v>450</v>
      </c>
      <c r="C48" s="209"/>
      <c r="D48" s="22"/>
      <c r="E48" s="209" t="s">
        <v>168</v>
      </c>
      <c r="F48" s="22"/>
    </row>
    <row r="49" spans="1:8" x14ac:dyDescent="0.25">
      <c r="A49" s="231" t="s">
        <v>111</v>
      </c>
      <c r="B49" s="209">
        <v>370</v>
      </c>
      <c r="C49" s="209"/>
      <c r="D49" s="22"/>
      <c r="E49" s="209" t="s">
        <v>169</v>
      </c>
      <c r="F49" s="22"/>
    </row>
    <row r="50" spans="1:8" x14ac:dyDescent="0.25">
      <c r="A50" s="231" t="s">
        <v>111</v>
      </c>
      <c r="B50" s="209">
        <v>40</v>
      </c>
      <c r="C50" s="209"/>
      <c r="D50" s="22"/>
      <c r="E50" s="209" t="s">
        <v>178</v>
      </c>
      <c r="F50" s="22"/>
    </row>
    <row r="51" spans="1:8" x14ac:dyDescent="0.25">
      <c r="A51" s="231" t="s">
        <v>111</v>
      </c>
      <c r="B51" s="209">
        <v>50</v>
      </c>
      <c r="C51" s="209"/>
      <c r="D51" s="22"/>
      <c r="E51" s="209" t="s">
        <v>385</v>
      </c>
      <c r="F51" s="20"/>
      <c r="H51" s="24"/>
    </row>
    <row r="52" spans="1:8" x14ac:dyDescent="0.25">
      <c r="A52" s="231" t="s">
        <v>21</v>
      </c>
      <c r="B52" s="209">
        <v>2</v>
      </c>
      <c r="C52" s="209"/>
      <c r="D52" s="22"/>
      <c r="E52" s="209" t="s">
        <v>400</v>
      </c>
      <c r="F52" s="20"/>
      <c r="H52" s="24"/>
    </row>
    <row r="53" spans="1:8" x14ac:dyDescent="0.25">
      <c r="A53" s="231" t="s">
        <v>21</v>
      </c>
      <c r="B53" s="209">
        <v>3</v>
      </c>
      <c r="C53" s="209"/>
      <c r="D53" s="22"/>
      <c r="E53" s="209" t="s">
        <v>401</v>
      </c>
      <c r="F53" s="20"/>
      <c r="H53" s="24"/>
    </row>
    <row r="54" spans="1:8" x14ac:dyDescent="0.25">
      <c r="A54" s="231" t="s">
        <v>21</v>
      </c>
      <c r="B54" s="209">
        <v>2</v>
      </c>
      <c r="C54" s="209"/>
      <c r="D54" s="22"/>
      <c r="E54" s="209" t="s">
        <v>402</v>
      </c>
      <c r="F54" s="20"/>
      <c r="H54" s="24"/>
    </row>
    <row r="55" spans="1:8" x14ac:dyDescent="0.25">
      <c r="A55" s="231" t="s">
        <v>21</v>
      </c>
      <c r="B55" s="209">
        <v>1</v>
      </c>
      <c r="C55" s="209"/>
      <c r="D55" s="22"/>
      <c r="E55" s="209" t="s">
        <v>403</v>
      </c>
      <c r="F55" s="20"/>
      <c r="H55" s="24"/>
    </row>
    <row r="56" spans="1:8" x14ac:dyDescent="0.25">
      <c r="A56" s="19"/>
      <c r="B56" s="19"/>
      <c r="C56" s="19"/>
      <c r="D56" s="19"/>
      <c r="E56" s="19"/>
      <c r="F56" s="31"/>
    </row>
    <row r="57" spans="1:8" x14ac:dyDescent="0.25">
      <c r="A57" s="19"/>
      <c r="B57" s="19"/>
      <c r="C57" s="19"/>
      <c r="D57" s="19"/>
      <c r="E57" s="19"/>
      <c r="F57" s="19"/>
    </row>
    <row r="58" spans="1:8" x14ac:dyDescent="0.25">
      <c r="A58" s="32" t="s">
        <v>15</v>
      </c>
      <c r="B58" s="33"/>
      <c r="C58" s="33"/>
      <c r="D58" s="33"/>
      <c r="E58" s="33"/>
      <c r="F58" s="34" t="s">
        <v>16</v>
      </c>
    </row>
    <row r="59" spans="1:8" x14ac:dyDescent="0.25">
      <c r="A59" s="32"/>
      <c r="B59" s="33"/>
      <c r="C59" s="33"/>
      <c r="D59" s="33"/>
      <c r="E59" s="33"/>
      <c r="F59" s="35"/>
    </row>
    <row r="60" spans="1:8" x14ac:dyDescent="0.25">
      <c r="A60" s="32" t="s">
        <v>17</v>
      </c>
      <c r="B60" s="33"/>
      <c r="C60" s="33"/>
      <c r="D60" s="33"/>
      <c r="E60" s="33"/>
      <c r="F60" s="36"/>
    </row>
    <row r="61" spans="1:8" x14ac:dyDescent="0.25">
      <c r="A61" s="37"/>
      <c r="B61" s="38"/>
      <c r="C61" s="38"/>
      <c r="D61" s="38"/>
      <c r="E61" s="38"/>
      <c r="F61" s="34" t="s">
        <v>18</v>
      </c>
    </row>
    <row r="62" spans="1:8" x14ac:dyDescent="0.25">
      <c r="A62" s="32" t="s">
        <v>1287</v>
      </c>
      <c r="B62" s="33"/>
      <c r="C62" s="33"/>
      <c r="D62" s="33"/>
      <c r="E62" s="33"/>
      <c r="F62" s="39"/>
    </row>
    <row r="63" spans="1:8" x14ac:dyDescent="0.25">
      <c r="A63" s="40"/>
      <c r="B63" s="41"/>
      <c r="C63" s="41"/>
      <c r="D63" s="41"/>
      <c r="E63" s="41"/>
      <c r="F63" s="36"/>
    </row>
    <row r="65" spans="4:11" x14ac:dyDescent="0.25">
      <c r="D65" s="102"/>
      <c r="E65" s="102" t="s">
        <v>404</v>
      </c>
      <c r="F65" s="102"/>
      <c r="G65" s="103"/>
      <c r="H65" s="102"/>
      <c r="I65" s="102"/>
      <c r="J65" s="104"/>
      <c r="K65" s="102"/>
    </row>
    <row r="66" spans="4:11" x14ac:dyDescent="0.25">
      <c r="D66" s="102"/>
      <c r="E66" s="102"/>
      <c r="F66" s="102"/>
      <c r="G66" s="103"/>
      <c r="H66" s="102"/>
      <c r="I66" s="102"/>
      <c r="J66" s="104"/>
      <c r="K66" s="102"/>
    </row>
    <row r="67" spans="4:11" x14ac:dyDescent="0.25">
      <c r="D67" s="102"/>
      <c r="E67" s="102" t="s">
        <v>338</v>
      </c>
      <c r="F67" s="102" t="s">
        <v>339</v>
      </c>
      <c r="G67" s="103" t="s">
        <v>21</v>
      </c>
      <c r="H67" s="105">
        <v>2</v>
      </c>
      <c r="I67" s="106">
        <f t="shared" ref="I67:I98" si="0">K67+$J$66*K67</f>
        <v>2.5365000000000002</v>
      </c>
      <c r="J67" s="104">
        <v>1.2682500000000001</v>
      </c>
      <c r="K67" s="106">
        <f>J67*H67</f>
        <v>2.5365000000000002</v>
      </c>
    </row>
    <row r="68" spans="4:11" x14ac:dyDescent="0.25">
      <c r="D68" s="102"/>
      <c r="E68" s="102" t="s">
        <v>350</v>
      </c>
      <c r="F68" s="102" t="s">
        <v>100</v>
      </c>
      <c r="G68" s="103" t="s">
        <v>21</v>
      </c>
      <c r="H68" s="102">
        <v>32</v>
      </c>
      <c r="I68" s="106">
        <f t="shared" si="0"/>
        <v>16.6464</v>
      </c>
      <c r="J68" s="104">
        <v>0.5202</v>
      </c>
      <c r="K68" s="106">
        <f t="shared" ref="K68:K127" si="1">J68*H68</f>
        <v>16.6464</v>
      </c>
    </row>
    <row r="69" spans="4:11" x14ac:dyDescent="0.25">
      <c r="D69" s="102"/>
      <c r="E69" s="102" t="s">
        <v>51</v>
      </c>
      <c r="F69" s="102" t="s">
        <v>52</v>
      </c>
      <c r="G69" s="103" t="s">
        <v>21</v>
      </c>
      <c r="H69" s="102">
        <v>6</v>
      </c>
      <c r="I69" s="106">
        <f t="shared" si="0"/>
        <v>10.02</v>
      </c>
      <c r="J69" s="104">
        <v>1.67</v>
      </c>
      <c r="K69" s="106">
        <f t="shared" si="1"/>
        <v>10.02</v>
      </c>
    </row>
    <row r="70" spans="4:11" x14ac:dyDescent="0.25">
      <c r="D70" s="102"/>
      <c r="E70" s="102"/>
      <c r="F70" s="102" t="s">
        <v>393</v>
      </c>
      <c r="G70" s="103" t="s">
        <v>21</v>
      </c>
      <c r="H70" s="102">
        <v>1</v>
      </c>
      <c r="I70" s="106">
        <f t="shared" si="0"/>
        <v>6</v>
      </c>
      <c r="J70" s="104">
        <v>6</v>
      </c>
      <c r="K70" s="106">
        <f t="shared" si="1"/>
        <v>6</v>
      </c>
    </row>
    <row r="71" spans="4:11" x14ac:dyDescent="0.25">
      <c r="D71" s="102"/>
      <c r="E71" s="102"/>
      <c r="F71" s="102" t="s">
        <v>394</v>
      </c>
      <c r="G71" s="103" t="s">
        <v>21</v>
      </c>
      <c r="H71" s="102">
        <v>1</v>
      </c>
      <c r="I71" s="106">
        <f t="shared" si="0"/>
        <v>6</v>
      </c>
      <c r="J71" s="104">
        <v>6</v>
      </c>
      <c r="K71" s="106">
        <f t="shared" si="1"/>
        <v>6</v>
      </c>
    </row>
    <row r="72" spans="4:11" x14ac:dyDescent="0.25">
      <c r="D72" s="102"/>
      <c r="E72" s="102" t="s">
        <v>353</v>
      </c>
      <c r="F72" s="102" t="s">
        <v>354</v>
      </c>
      <c r="G72" s="103" t="s">
        <v>21</v>
      </c>
      <c r="H72" s="102">
        <v>1</v>
      </c>
      <c r="I72" s="106">
        <f t="shared" si="0"/>
        <v>5.08</v>
      </c>
      <c r="J72" s="104">
        <v>5.08</v>
      </c>
      <c r="K72" s="106">
        <f t="shared" si="1"/>
        <v>5.08</v>
      </c>
    </row>
    <row r="73" spans="4:11" x14ac:dyDescent="0.25">
      <c r="D73" s="102"/>
      <c r="E73" s="102"/>
      <c r="F73" s="102" t="s">
        <v>395</v>
      </c>
      <c r="G73" s="103" t="s">
        <v>21</v>
      </c>
      <c r="H73" s="102">
        <v>1</v>
      </c>
      <c r="I73" s="106">
        <f t="shared" si="0"/>
        <v>8</v>
      </c>
      <c r="J73" s="104">
        <v>8</v>
      </c>
      <c r="K73" s="106">
        <f t="shared" si="1"/>
        <v>8</v>
      </c>
    </row>
    <row r="74" spans="4:11" x14ac:dyDescent="0.25">
      <c r="D74" s="102"/>
      <c r="E74" s="102" t="s">
        <v>357</v>
      </c>
      <c r="F74" s="102" t="s">
        <v>358</v>
      </c>
      <c r="G74" s="103" t="s">
        <v>21</v>
      </c>
      <c r="H74" s="102">
        <v>4</v>
      </c>
      <c r="I74" s="106">
        <f t="shared" si="0"/>
        <v>24.64</v>
      </c>
      <c r="J74" s="104">
        <v>6.16</v>
      </c>
      <c r="K74" s="106">
        <f t="shared" si="1"/>
        <v>24.64</v>
      </c>
    </row>
    <row r="75" spans="4:11" x14ac:dyDescent="0.25">
      <c r="D75" s="102"/>
      <c r="E75" s="102" t="s">
        <v>44</v>
      </c>
      <c r="F75" s="102" t="s">
        <v>359</v>
      </c>
      <c r="G75" s="103" t="s">
        <v>21</v>
      </c>
      <c r="H75" s="102">
        <v>5</v>
      </c>
      <c r="I75" s="106">
        <f t="shared" si="0"/>
        <v>11</v>
      </c>
      <c r="J75" s="104">
        <v>2.2000000000000002</v>
      </c>
      <c r="K75" s="106">
        <f t="shared" si="1"/>
        <v>11</v>
      </c>
    </row>
    <row r="76" spans="4:11" x14ac:dyDescent="0.25">
      <c r="D76" s="102"/>
      <c r="E76" s="102" t="s">
        <v>360</v>
      </c>
      <c r="F76" s="102" t="s">
        <v>361</v>
      </c>
      <c r="G76" s="103" t="s">
        <v>21</v>
      </c>
      <c r="H76" s="102">
        <v>2</v>
      </c>
      <c r="I76" s="106">
        <f t="shared" si="0"/>
        <v>14.86</v>
      </c>
      <c r="J76" s="104">
        <v>7.43</v>
      </c>
      <c r="K76" s="106">
        <f t="shared" si="1"/>
        <v>14.86</v>
      </c>
    </row>
    <row r="77" spans="4:11" x14ac:dyDescent="0.25">
      <c r="D77" s="102"/>
      <c r="E77" s="102" t="s">
        <v>42</v>
      </c>
      <c r="F77" s="102" t="s">
        <v>43</v>
      </c>
      <c r="G77" s="103" t="s">
        <v>21</v>
      </c>
      <c r="H77" s="102">
        <v>13</v>
      </c>
      <c r="I77" s="106">
        <f t="shared" si="0"/>
        <v>78</v>
      </c>
      <c r="J77" s="104">
        <v>6</v>
      </c>
      <c r="K77" s="106">
        <f t="shared" si="1"/>
        <v>78</v>
      </c>
    </row>
    <row r="78" spans="4:11" x14ac:dyDescent="0.25">
      <c r="D78" s="102"/>
      <c r="E78" s="102" t="s">
        <v>46</v>
      </c>
      <c r="F78" s="102" t="s">
        <v>362</v>
      </c>
      <c r="G78" s="103" t="s">
        <v>21</v>
      </c>
      <c r="H78" s="102">
        <v>11</v>
      </c>
      <c r="I78" s="106">
        <f t="shared" si="0"/>
        <v>33.880000000000003</v>
      </c>
      <c r="J78" s="104">
        <v>3.08</v>
      </c>
      <c r="K78" s="106">
        <f t="shared" si="1"/>
        <v>33.880000000000003</v>
      </c>
    </row>
    <row r="79" spans="4:11" x14ac:dyDescent="0.25">
      <c r="D79" s="102"/>
      <c r="E79" s="102" t="s">
        <v>363</v>
      </c>
      <c r="F79" s="102" t="s">
        <v>364</v>
      </c>
      <c r="G79" s="103" t="s">
        <v>21</v>
      </c>
      <c r="H79" s="102">
        <v>7</v>
      </c>
      <c r="I79" s="106">
        <f t="shared" si="0"/>
        <v>19.39</v>
      </c>
      <c r="J79" s="104">
        <v>2.77</v>
      </c>
      <c r="K79" s="106">
        <f t="shared" si="1"/>
        <v>19.39</v>
      </c>
    </row>
    <row r="80" spans="4:11" x14ac:dyDescent="0.25">
      <c r="D80" s="102"/>
      <c r="E80" s="102" t="s">
        <v>365</v>
      </c>
      <c r="F80" s="102" t="s">
        <v>391</v>
      </c>
      <c r="G80" s="103" t="s">
        <v>21</v>
      </c>
      <c r="H80" s="102">
        <v>2</v>
      </c>
      <c r="I80" s="106">
        <f t="shared" si="0"/>
        <v>9</v>
      </c>
      <c r="J80" s="104">
        <v>4.5</v>
      </c>
      <c r="K80" s="106">
        <f t="shared" si="1"/>
        <v>9</v>
      </c>
    </row>
    <row r="81" spans="4:11" x14ac:dyDescent="0.25">
      <c r="D81" s="102"/>
      <c r="E81" s="102"/>
      <c r="F81" s="102" t="s">
        <v>392</v>
      </c>
      <c r="G81" s="103" t="s">
        <v>21</v>
      </c>
      <c r="H81" s="102">
        <v>4</v>
      </c>
      <c r="I81" s="106">
        <f t="shared" si="0"/>
        <v>11.2</v>
      </c>
      <c r="J81" s="104">
        <v>2.8</v>
      </c>
      <c r="K81" s="106">
        <f t="shared" si="1"/>
        <v>11.2</v>
      </c>
    </row>
    <row r="82" spans="4:11" x14ac:dyDescent="0.25">
      <c r="D82" s="102"/>
      <c r="E82" s="102" t="s">
        <v>32</v>
      </c>
      <c r="F82" s="102" t="s">
        <v>366</v>
      </c>
      <c r="G82" s="103" t="s">
        <v>21</v>
      </c>
      <c r="H82" s="102">
        <v>1</v>
      </c>
      <c r="I82" s="106">
        <f t="shared" si="0"/>
        <v>7.18</v>
      </c>
      <c r="J82" s="104">
        <v>7.18</v>
      </c>
      <c r="K82" s="106">
        <f t="shared" si="1"/>
        <v>7.18</v>
      </c>
    </row>
    <row r="83" spans="4:11" x14ac:dyDescent="0.25">
      <c r="D83" s="102"/>
      <c r="E83" s="102"/>
      <c r="F83" s="102" t="s">
        <v>128</v>
      </c>
      <c r="G83" s="103" t="s">
        <v>21</v>
      </c>
      <c r="H83" s="102">
        <v>1</v>
      </c>
      <c r="I83" s="106">
        <f t="shared" si="0"/>
        <v>1</v>
      </c>
      <c r="J83" s="104">
        <v>1</v>
      </c>
      <c r="K83" s="106">
        <f t="shared" si="1"/>
        <v>1</v>
      </c>
    </row>
    <row r="84" spans="4:11" x14ac:dyDescent="0.25">
      <c r="D84" s="102"/>
      <c r="E84" s="102" t="s">
        <v>367</v>
      </c>
      <c r="F84" s="102" t="s">
        <v>368</v>
      </c>
      <c r="G84" s="103" t="s">
        <v>21</v>
      </c>
      <c r="H84" s="102">
        <v>1</v>
      </c>
      <c r="I84" s="106">
        <f t="shared" si="0"/>
        <v>3.59</v>
      </c>
      <c r="J84" s="104">
        <v>3.59</v>
      </c>
      <c r="K84" s="106">
        <f t="shared" si="1"/>
        <v>3.59</v>
      </c>
    </row>
    <row r="85" spans="4:11" x14ac:dyDescent="0.25">
      <c r="D85" s="102"/>
      <c r="E85" s="102" t="s">
        <v>24</v>
      </c>
      <c r="F85" s="102" t="s">
        <v>369</v>
      </c>
      <c r="G85" s="103" t="s">
        <v>21</v>
      </c>
      <c r="H85" s="102">
        <v>1</v>
      </c>
      <c r="I85" s="106">
        <f t="shared" si="0"/>
        <v>5.01</v>
      </c>
      <c r="J85" s="104">
        <v>5.01</v>
      </c>
      <c r="K85" s="106">
        <f t="shared" si="1"/>
        <v>5.01</v>
      </c>
    </row>
    <row r="86" spans="4:11" x14ac:dyDescent="0.25">
      <c r="D86" s="102"/>
      <c r="E86" s="102" t="s">
        <v>370</v>
      </c>
      <c r="F86" s="102" t="s">
        <v>371</v>
      </c>
      <c r="G86" s="103" t="s">
        <v>21</v>
      </c>
      <c r="H86" s="102">
        <v>6</v>
      </c>
      <c r="I86" s="106">
        <f t="shared" si="0"/>
        <v>4.4399999999999995</v>
      </c>
      <c r="J86" s="104">
        <v>0.74</v>
      </c>
      <c r="K86" s="106">
        <f t="shared" si="1"/>
        <v>4.4399999999999995</v>
      </c>
    </row>
    <row r="87" spans="4:11" x14ac:dyDescent="0.25">
      <c r="D87" s="107"/>
      <c r="E87" s="102"/>
      <c r="F87" s="102" t="s">
        <v>396</v>
      </c>
      <c r="G87" s="103" t="s">
        <v>21</v>
      </c>
      <c r="H87" s="102">
        <v>2</v>
      </c>
      <c r="I87" s="106">
        <f t="shared" si="0"/>
        <v>12</v>
      </c>
      <c r="J87" s="104">
        <v>6</v>
      </c>
      <c r="K87" s="106">
        <f t="shared" si="1"/>
        <v>12</v>
      </c>
    </row>
    <row r="88" spans="4:11" x14ac:dyDescent="0.25">
      <c r="D88" s="102"/>
      <c r="E88" s="102" t="s">
        <v>351</v>
      </c>
      <c r="F88" s="102" t="s">
        <v>352</v>
      </c>
      <c r="G88" s="103" t="s">
        <v>21</v>
      </c>
      <c r="H88" s="102">
        <v>1</v>
      </c>
      <c r="I88" s="106">
        <f t="shared" si="0"/>
        <v>4.79</v>
      </c>
      <c r="J88" s="104">
        <v>4.79</v>
      </c>
      <c r="K88" s="106">
        <f t="shared" si="1"/>
        <v>4.79</v>
      </c>
    </row>
    <row r="89" spans="4:11" x14ac:dyDescent="0.25">
      <c r="D89" s="102"/>
      <c r="E89" s="102" t="s">
        <v>340</v>
      </c>
      <c r="F89" s="102" t="s">
        <v>341</v>
      </c>
      <c r="G89" s="103" t="s">
        <v>21</v>
      </c>
      <c r="H89" s="102">
        <v>1</v>
      </c>
      <c r="I89" s="106">
        <f t="shared" si="0"/>
        <v>5.13</v>
      </c>
      <c r="J89" s="104">
        <v>5.13</v>
      </c>
      <c r="K89" s="106">
        <f t="shared" si="1"/>
        <v>5.13</v>
      </c>
    </row>
    <row r="90" spans="4:11" x14ac:dyDescent="0.25">
      <c r="D90" s="102"/>
      <c r="E90" s="102"/>
      <c r="F90" s="102" t="s">
        <v>376</v>
      </c>
      <c r="G90" s="103"/>
      <c r="H90" s="102"/>
      <c r="I90" s="106">
        <f t="shared" si="0"/>
        <v>22</v>
      </c>
      <c r="J90" s="104">
        <v>22</v>
      </c>
      <c r="K90" s="106">
        <v>22</v>
      </c>
    </row>
    <row r="91" spans="4:11" x14ac:dyDescent="0.25">
      <c r="D91" s="102"/>
      <c r="E91" s="102"/>
      <c r="F91" s="102" t="s">
        <v>378</v>
      </c>
      <c r="G91" s="103" t="s">
        <v>21</v>
      </c>
      <c r="H91" s="102">
        <v>1</v>
      </c>
      <c r="I91" s="106">
        <f t="shared" si="0"/>
        <v>22</v>
      </c>
      <c r="J91" s="104">
        <v>22</v>
      </c>
      <c r="K91" s="106">
        <f t="shared" si="1"/>
        <v>22</v>
      </c>
    </row>
    <row r="92" spans="4:11" x14ac:dyDescent="0.25">
      <c r="D92" s="102"/>
      <c r="E92" s="102"/>
      <c r="F92" s="102" t="s">
        <v>377</v>
      </c>
      <c r="G92" s="103" t="s">
        <v>111</v>
      </c>
      <c r="H92" s="102">
        <v>150</v>
      </c>
      <c r="I92" s="106">
        <f t="shared" si="0"/>
        <v>18</v>
      </c>
      <c r="J92" s="104">
        <v>0.12</v>
      </c>
      <c r="K92" s="106">
        <f t="shared" si="1"/>
        <v>18</v>
      </c>
    </row>
    <row r="93" spans="4:11" x14ac:dyDescent="0.25">
      <c r="D93" s="102"/>
      <c r="E93" s="102"/>
      <c r="F93" s="102" t="s">
        <v>379</v>
      </c>
      <c r="G93" s="103" t="s">
        <v>111</v>
      </c>
      <c r="H93" s="102">
        <v>70</v>
      </c>
      <c r="I93" s="106">
        <f t="shared" si="0"/>
        <v>17.5</v>
      </c>
      <c r="J93" s="104">
        <v>0.25</v>
      </c>
      <c r="K93" s="106">
        <f t="shared" si="1"/>
        <v>17.5</v>
      </c>
    </row>
    <row r="94" spans="4:11" x14ac:dyDescent="0.25">
      <c r="D94" s="102"/>
      <c r="E94" s="102"/>
      <c r="F94" s="102" t="s">
        <v>380</v>
      </c>
      <c r="G94" s="103" t="s">
        <v>111</v>
      </c>
      <c r="H94" s="102">
        <v>70</v>
      </c>
      <c r="I94" s="106">
        <f t="shared" si="0"/>
        <v>17.5</v>
      </c>
      <c r="J94" s="104">
        <v>0.25</v>
      </c>
      <c r="K94" s="106">
        <f t="shared" si="1"/>
        <v>17.5</v>
      </c>
    </row>
    <row r="95" spans="4:11" x14ac:dyDescent="0.25">
      <c r="D95" s="102"/>
      <c r="E95" s="102"/>
      <c r="F95" s="102" t="s">
        <v>381</v>
      </c>
      <c r="G95" s="103" t="s">
        <v>21</v>
      </c>
      <c r="H95" s="102">
        <v>20</v>
      </c>
      <c r="I95" s="106">
        <f t="shared" si="0"/>
        <v>6</v>
      </c>
      <c r="J95" s="104">
        <v>0.3</v>
      </c>
      <c r="K95" s="106">
        <f t="shared" si="1"/>
        <v>6</v>
      </c>
    </row>
    <row r="96" spans="4:11" x14ac:dyDescent="0.25">
      <c r="D96" s="102"/>
      <c r="E96" s="102"/>
      <c r="F96" s="102" t="s">
        <v>382</v>
      </c>
      <c r="G96" s="103" t="s">
        <v>21</v>
      </c>
      <c r="H96" s="102">
        <v>6</v>
      </c>
      <c r="I96" s="106">
        <f t="shared" si="0"/>
        <v>7.8000000000000007</v>
      </c>
      <c r="J96" s="104">
        <v>1.3</v>
      </c>
      <c r="K96" s="106">
        <f t="shared" si="1"/>
        <v>7.8000000000000007</v>
      </c>
    </row>
    <row r="97" spans="4:11" x14ac:dyDescent="0.25">
      <c r="D97" s="102"/>
      <c r="E97" s="102"/>
      <c r="F97" s="102" t="s">
        <v>383</v>
      </c>
      <c r="G97" s="103" t="s">
        <v>21</v>
      </c>
      <c r="H97" s="102">
        <v>2</v>
      </c>
      <c r="I97" s="106">
        <f t="shared" si="0"/>
        <v>4</v>
      </c>
      <c r="J97" s="104">
        <v>2</v>
      </c>
      <c r="K97" s="106">
        <f t="shared" si="1"/>
        <v>4</v>
      </c>
    </row>
    <row r="98" spans="4:11" x14ac:dyDescent="0.25">
      <c r="D98" s="102"/>
      <c r="E98" s="102"/>
      <c r="F98" s="102" t="s">
        <v>384</v>
      </c>
      <c r="G98" s="103" t="s">
        <v>21</v>
      </c>
      <c r="H98" s="102">
        <v>4</v>
      </c>
      <c r="I98" s="106">
        <f t="shared" si="0"/>
        <v>10</v>
      </c>
      <c r="J98" s="104">
        <v>2.5</v>
      </c>
      <c r="K98" s="106">
        <f t="shared" si="1"/>
        <v>10</v>
      </c>
    </row>
    <row r="99" spans="4:11" x14ac:dyDescent="0.25">
      <c r="D99" s="102"/>
      <c r="E99" s="102" t="s">
        <v>84</v>
      </c>
      <c r="F99" s="102" t="s">
        <v>94</v>
      </c>
      <c r="G99" s="103" t="s">
        <v>21</v>
      </c>
      <c r="H99" s="108">
        <v>18</v>
      </c>
      <c r="I99" s="106">
        <f t="shared" ref="I99:I127" si="2">K99+$J$66*K99</f>
        <v>23.688000000000002</v>
      </c>
      <c r="J99" s="104">
        <v>1.3160000000000001</v>
      </c>
      <c r="K99" s="106">
        <f t="shared" si="1"/>
        <v>23.688000000000002</v>
      </c>
    </row>
    <row r="100" spans="4:11" x14ac:dyDescent="0.25">
      <c r="D100" s="102"/>
      <c r="E100" s="102" t="s">
        <v>84</v>
      </c>
      <c r="F100" s="102" t="s">
        <v>90</v>
      </c>
      <c r="G100" s="103" t="s">
        <v>21</v>
      </c>
      <c r="H100" s="108">
        <v>3</v>
      </c>
      <c r="I100" s="106">
        <f t="shared" si="2"/>
        <v>4.4352</v>
      </c>
      <c r="J100" s="104">
        <v>1.4783999999999999</v>
      </c>
      <c r="K100" s="106">
        <f t="shared" si="1"/>
        <v>4.4352</v>
      </c>
    </row>
    <row r="101" spans="4:11" x14ac:dyDescent="0.25">
      <c r="D101" s="102"/>
      <c r="E101" s="102" t="s">
        <v>84</v>
      </c>
      <c r="F101" s="102" t="s">
        <v>96</v>
      </c>
      <c r="G101" s="103" t="s">
        <v>21</v>
      </c>
      <c r="H101" s="108">
        <v>6</v>
      </c>
      <c r="I101" s="106">
        <f t="shared" si="2"/>
        <v>15.4224</v>
      </c>
      <c r="J101" s="104">
        <v>2.5703999999999998</v>
      </c>
      <c r="K101" s="106">
        <f t="shared" si="1"/>
        <v>15.4224</v>
      </c>
    </row>
    <row r="102" spans="4:11" x14ac:dyDescent="0.25">
      <c r="D102" s="102"/>
      <c r="E102" s="102" t="s">
        <v>84</v>
      </c>
      <c r="F102" s="102" t="s">
        <v>87</v>
      </c>
      <c r="G102" s="103" t="s">
        <v>21</v>
      </c>
      <c r="H102" s="108">
        <v>5</v>
      </c>
      <c r="I102" s="106">
        <f t="shared" si="2"/>
        <v>7.3919999999999995</v>
      </c>
      <c r="J102" s="104">
        <v>1.4783999999999999</v>
      </c>
      <c r="K102" s="106">
        <f t="shared" si="1"/>
        <v>7.3919999999999995</v>
      </c>
    </row>
    <row r="103" spans="4:11" x14ac:dyDescent="0.25">
      <c r="D103" s="102"/>
      <c r="E103" s="109" t="s">
        <v>374</v>
      </c>
      <c r="F103" s="109" t="s">
        <v>375</v>
      </c>
      <c r="G103" s="110" t="s">
        <v>21</v>
      </c>
      <c r="H103" s="111">
        <v>1</v>
      </c>
      <c r="I103" s="106">
        <f t="shared" si="2"/>
        <v>4.0999999999999996</v>
      </c>
      <c r="J103" s="112">
        <v>4.0999999999999996</v>
      </c>
      <c r="K103" s="106">
        <f t="shared" si="1"/>
        <v>4.0999999999999996</v>
      </c>
    </row>
    <row r="104" spans="4:11" x14ac:dyDescent="0.25">
      <c r="D104" s="102"/>
      <c r="E104" s="102" t="s">
        <v>55</v>
      </c>
      <c r="F104" s="102" t="s">
        <v>344</v>
      </c>
      <c r="G104" s="103" t="s">
        <v>21</v>
      </c>
      <c r="H104" s="102">
        <v>5</v>
      </c>
      <c r="I104" s="106">
        <f t="shared" si="2"/>
        <v>4.6500000000000004</v>
      </c>
      <c r="J104" s="104">
        <v>0.93</v>
      </c>
      <c r="K104" s="106">
        <f t="shared" si="1"/>
        <v>4.6500000000000004</v>
      </c>
    </row>
    <row r="105" spans="4:11" x14ac:dyDescent="0.25">
      <c r="D105" s="102"/>
      <c r="E105" s="102" t="s">
        <v>53</v>
      </c>
      <c r="F105" s="102" t="s">
        <v>345</v>
      </c>
      <c r="G105" s="103" t="s">
        <v>21</v>
      </c>
      <c r="H105" s="102">
        <v>3</v>
      </c>
      <c r="I105" s="106">
        <f t="shared" si="2"/>
        <v>2.79</v>
      </c>
      <c r="J105" s="104">
        <v>0.93</v>
      </c>
      <c r="K105" s="106">
        <f t="shared" si="1"/>
        <v>2.79</v>
      </c>
    </row>
    <row r="106" spans="4:11" x14ac:dyDescent="0.25">
      <c r="D106" s="102"/>
      <c r="E106" s="102" t="s">
        <v>346</v>
      </c>
      <c r="F106" s="102" t="s">
        <v>347</v>
      </c>
      <c r="G106" s="103" t="s">
        <v>21</v>
      </c>
      <c r="H106" s="102">
        <v>18</v>
      </c>
      <c r="I106" s="106">
        <f t="shared" si="2"/>
        <v>12.419999999999998</v>
      </c>
      <c r="J106" s="104">
        <v>0.69</v>
      </c>
      <c r="K106" s="106">
        <f t="shared" si="1"/>
        <v>12.419999999999998</v>
      </c>
    </row>
    <row r="107" spans="4:11" x14ac:dyDescent="0.25">
      <c r="D107" s="102"/>
      <c r="E107" s="102" t="s">
        <v>348</v>
      </c>
      <c r="F107" s="102" t="s">
        <v>349</v>
      </c>
      <c r="G107" s="103" t="s">
        <v>21</v>
      </c>
      <c r="H107" s="102">
        <v>6</v>
      </c>
      <c r="I107" s="106">
        <f t="shared" si="2"/>
        <v>9.7200000000000006</v>
      </c>
      <c r="J107" s="104">
        <v>1.62</v>
      </c>
      <c r="K107" s="106">
        <f t="shared" si="1"/>
        <v>9.7200000000000006</v>
      </c>
    </row>
    <row r="108" spans="4:11" x14ac:dyDescent="0.25">
      <c r="D108" s="102"/>
      <c r="E108" s="102" t="s">
        <v>355</v>
      </c>
      <c r="F108" s="102" t="s">
        <v>356</v>
      </c>
      <c r="G108" s="103" t="s">
        <v>21</v>
      </c>
      <c r="H108" s="102">
        <v>2</v>
      </c>
      <c r="I108" s="106">
        <f t="shared" si="2"/>
        <v>4.88</v>
      </c>
      <c r="J108" s="104">
        <v>2.44</v>
      </c>
      <c r="K108" s="106">
        <f t="shared" si="1"/>
        <v>4.88</v>
      </c>
    </row>
    <row r="109" spans="4:11" x14ac:dyDescent="0.25">
      <c r="D109" s="102"/>
      <c r="E109" s="102" t="s">
        <v>342</v>
      </c>
      <c r="F109" s="102" t="s">
        <v>343</v>
      </c>
      <c r="G109" s="103" t="s">
        <v>21</v>
      </c>
      <c r="H109" s="102">
        <v>1</v>
      </c>
      <c r="I109" s="106">
        <f t="shared" si="2"/>
        <v>63.13</v>
      </c>
      <c r="J109" s="104">
        <v>63.13</v>
      </c>
      <c r="K109" s="106">
        <f t="shared" si="1"/>
        <v>63.13</v>
      </c>
    </row>
    <row r="110" spans="4:11" x14ac:dyDescent="0.25">
      <c r="D110" s="102"/>
      <c r="E110" s="102"/>
      <c r="F110" s="102" t="s">
        <v>168</v>
      </c>
      <c r="G110" s="103" t="s">
        <v>111</v>
      </c>
      <c r="H110" s="102">
        <v>450</v>
      </c>
      <c r="I110" s="106">
        <f t="shared" si="2"/>
        <v>54</v>
      </c>
      <c r="J110" s="104">
        <v>0.12</v>
      </c>
      <c r="K110" s="106">
        <f t="shared" si="1"/>
        <v>54</v>
      </c>
    </row>
    <row r="111" spans="4:11" x14ac:dyDescent="0.25">
      <c r="D111" s="102"/>
      <c r="E111" s="102"/>
      <c r="F111" s="102" t="s">
        <v>169</v>
      </c>
      <c r="G111" s="103" t="s">
        <v>111</v>
      </c>
      <c r="H111" s="102">
        <v>370</v>
      </c>
      <c r="I111" s="106">
        <f t="shared" si="2"/>
        <v>66.599999999999994</v>
      </c>
      <c r="J111" s="104">
        <v>0.18</v>
      </c>
      <c r="K111" s="106">
        <f t="shared" si="1"/>
        <v>66.599999999999994</v>
      </c>
    </row>
    <row r="112" spans="4:11" x14ac:dyDescent="0.25">
      <c r="D112" s="102"/>
      <c r="E112" s="102"/>
      <c r="F112" s="102" t="s">
        <v>178</v>
      </c>
      <c r="G112" s="103" t="s">
        <v>111</v>
      </c>
      <c r="H112" s="102">
        <v>40</v>
      </c>
      <c r="I112" s="106">
        <f t="shared" si="2"/>
        <v>14</v>
      </c>
      <c r="J112" s="104">
        <v>0.35</v>
      </c>
      <c r="K112" s="106">
        <f t="shared" si="1"/>
        <v>14</v>
      </c>
    </row>
    <row r="113" spans="4:11" x14ac:dyDescent="0.25">
      <c r="D113" s="102"/>
      <c r="E113" s="102"/>
      <c r="F113" s="102" t="s">
        <v>385</v>
      </c>
      <c r="G113" s="103" t="s">
        <v>111</v>
      </c>
      <c r="H113" s="102">
        <v>50</v>
      </c>
      <c r="I113" s="106">
        <f t="shared" si="2"/>
        <v>27.500000000000004</v>
      </c>
      <c r="J113" s="104">
        <v>0.55000000000000004</v>
      </c>
      <c r="K113" s="106">
        <f t="shared" si="1"/>
        <v>27.500000000000004</v>
      </c>
    </row>
    <row r="114" spans="4:11" x14ac:dyDescent="0.25">
      <c r="D114" s="102"/>
      <c r="E114" s="102"/>
      <c r="F114" s="102" t="s">
        <v>308</v>
      </c>
      <c r="G114" s="103" t="s">
        <v>111</v>
      </c>
      <c r="H114" s="102">
        <v>35</v>
      </c>
      <c r="I114" s="106">
        <f t="shared" si="2"/>
        <v>24.5</v>
      </c>
      <c r="J114" s="104">
        <v>0.7</v>
      </c>
      <c r="K114" s="106">
        <f t="shared" si="1"/>
        <v>24.5</v>
      </c>
    </row>
    <row r="115" spans="4:11" x14ac:dyDescent="0.25">
      <c r="D115" s="102"/>
      <c r="E115" s="102"/>
      <c r="F115" s="102" t="s">
        <v>386</v>
      </c>
      <c r="G115" s="103" t="s">
        <v>21</v>
      </c>
      <c r="H115" s="102">
        <v>1</v>
      </c>
      <c r="I115" s="106">
        <f t="shared" si="2"/>
        <v>6</v>
      </c>
      <c r="J115" s="104">
        <v>6</v>
      </c>
      <c r="K115" s="106">
        <f t="shared" si="1"/>
        <v>6</v>
      </c>
    </row>
    <row r="116" spans="4:11" x14ac:dyDescent="0.25">
      <c r="D116" s="102"/>
      <c r="E116" s="102"/>
      <c r="F116" s="102" t="s">
        <v>387</v>
      </c>
      <c r="G116" s="103"/>
      <c r="H116" s="102"/>
      <c r="I116" s="106">
        <f t="shared" si="2"/>
        <v>30</v>
      </c>
      <c r="J116" s="104"/>
      <c r="K116" s="106">
        <v>30</v>
      </c>
    </row>
    <row r="117" spans="4:11" x14ac:dyDescent="0.25">
      <c r="D117" s="102"/>
      <c r="E117" s="102"/>
      <c r="F117" s="102" t="s">
        <v>127</v>
      </c>
      <c r="G117" s="103" t="s">
        <v>111</v>
      </c>
      <c r="H117" s="102">
        <v>8</v>
      </c>
      <c r="I117" s="106">
        <f t="shared" si="2"/>
        <v>7.2</v>
      </c>
      <c r="J117" s="104">
        <v>0.9</v>
      </c>
      <c r="K117" s="106">
        <f t="shared" si="1"/>
        <v>7.2</v>
      </c>
    </row>
    <row r="118" spans="4:11" x14ac:dyDescent="0.25">
      <c r="D118" s="102"/>
      <c r="E118" s="102"/>
      <c r="F118" s="102" t="s">
        <v>388</v>
      </c>
      <c r="G118" s="103" t="s">
        <v>21</v>
      </c>
      <c r="H118" s="102">
        <v>4</v>
      </c>
      <c r="I118" s="106">
        <f t="shared" si="2"/>
        <v>8.8000000000000007</v>
      </c>
      <c r="J118" s="104">
        <v>2.2000000000000002</v>
      </c>
      <c r="K118" s="106">
        <f t="shared" si="1"/>
        <v>8.8000000000000007</v>
      </c>
    </row>
    <row r="119" spans="4:11" x14ac:dyDescent="0.25">
      <c r="D119" s="102"/>
      <c r="E119" s="102"/>
      <c r="F119" s="102" t="s">
        <v>389</v>
      </c>
      <c r="G119" s="103" t="s">
        <v>21</v>
      </c>
      <c r="H119" s="102">
        <v>1</v>
      </c>
      <c r="I119" s="106">
        <f t="shared" si="2"/>
        <v>3.2</v>
      </c>
      <c r="J119" s="104">
        <v>3.2</v>
      </c>
      <c r="K119" s="106">
        <f t="shared" si="1"/>
        <v>3.2</v>
      </c>
    </row>
    <row r="120" spans="4:11" x14ac:dyDescent="0.25">
      <c r="D120" s="102"/>
      <c r="E120" s="102"/>
      <c r="F120" s="102" t="s">
        <v>390</v>
      </c>
      <c r="G120" s="103" t="s">
        <v>21</v>
      </c>
      <c r="H120" s="102">
        <v>1</v>
      </c>
      <c r="I120" s="106">
        <f t="shared" si="2"/>
        <v>3</v>
      </c>
      <c r="J120" s="104">
        <v>3</v>
      </c>
      <c r="K120" s="106">
        <f t="shared" si="1"/>
        <v>3</v>
      </c>
    </row>
    <row r="121" spans="4:11" x14ac:dyDescent="0.25">
      <c r="D121" s="102"/>
      <c r="E121" s="102"/>
      <c r="F121" s="102" t="s">
        <v>397</v>
      </c>
      <c r="G121" s="103" t="s">
        <v>21</v>
      </c>
      <c r="H121" s="102">
        <v>5</v>
      </c>
      <c r="I121" s="106">
        <f t="shared" si="2"/>
        <v>30</v>
      </c>
      <c r="J121" s="104">
        <v>6</v>
      </c>
      <c r="K121" s="106">
        <f t="shared" si="1"/>
        <v>30</v>
      </c>
    </row>
    <row r="122" spans="4:11" x14ac:dyDescent="0.25">
      <c r="D122" s="102"/>
      <c r="E122" s="102"/>
      <c r="F122" s="102" t="s">
        <v>398</v>
      </c>
      <c r="G122" s="103" t="s">
        <v>21</v>
      </c>
      <c r="H122" s="102">
        <v>1</v>
      </c>
      <c r="I122" s="106">
        <f t="shared" si="2"/>
        <v>3</v>
      </c>
      <c r="J122" s="104">
        <v>3</v>
      </c>
      <c r="K122" s="106">
        <f t="shared" si="1"/>
        <v>3</v>
      </c>
    </row>
    <row r="123" spans="4:11" x14ac:dyDescent="0.25">
      <c r="D123" s="102"/>
      <c r="E123" s="102"/>
      <c r="F123" s="102" t="s">
        <v>399</v>
      </c>
      <c r="G123" s="103" t="s">
        <v>21</v>
      </c>
      <c r="H123" s="102">
        <v>1</v>
      </c>
      <c r="I123" s="106">
        <f t="shared" si="2"/>
        <v>12</v>
      </c>
      <c r="J123" s="104">
        <v>12</v>
      </c>
      <c r="K123" s="106">
        <f t="shared" si="1"/>
        <v>12</v>
      </c>
    </row>
    <row r="124" spans="4:11" x14ac:dyDescent="0.25">
      <c r="D124" s="102"/>
      <c r="E124" s="102"/>
      <c r="F124" s="102" t="s">
        <v>400</v>
      </c>
      <c r="G124" s="103" t="s">
        <v>21</v>
      </c>
      <c r="H124" s="102">
        <v>2</v>
      </c>
      <c r="I124" s="106">
        <f t="shared" si="2"/>
        <v>60</v>
      </c>
      <c r="J124" s="104">
        <v>30</v>
      </c>
      <c r="K124" s="106">
        <f t="shared" si="1"/>
        <v>60</v>
      </c>
    </row>
    <row r="125" spans="4:11" x14ac:dyDescent="0.25">
      <c r="D125" s="102"/>
      <c r="E125" s="102"/>
      <c r="F125" s="102" t="s">
        <v>401</v>
      </c>
      <c r="G125" s="103" t="s">
        <v>21</v>
      </c>
      <c r="H125" s="102">
        <v>3</v>
      </c>
      <c r="I125" s="106">
        <f t="shared" si="2"/>
        <v>24</v>
      </c>
      <c r="J125" s="104">
        <v>8</v>
      </c>
      <c r="K125" s="106">
        <f t="shared" si="1"/>
        <v>24</v>
      </c>
    </row>
    <row r="126" spans="4:11" x14ac:dyDescent="0.25">
      <c r="D126" s="102"/>
      <c r="E126" s="102"/>
      <c r="F126" s="102" t="s">
        <v>402</v>
      </c>
      <c r="G126" s="103" t="s">
        <v>21</v>
      </c>
      <c r="H126" s="102">
        <v>2</v>
      </c>
      <c r="I126" s="106">
        <f t="shared" si="2"/>
        <v>16</v>
      </c>
      <c r="J126" s="104">
        <v>8</v>
      </c>
      <c r="K126" s="106">
        <f t="shared" si="1"/>
        <v>16</v>
      </c>
    </row>
    <row r="127" spans="4:11" x14ac:dyDescent="0.25">
      <c r="D127" s="102"/>
      <c r="E127" s="102"/>
      <c r="F127" s="102" t="s">
        <v>403</v>
      </c>
      <c r="G127" s="103" t="s">
        <v>21</v>
      </c>
      <c r="H127" s="102">
        <v>1</v>
      </c>
      <c r="I127" s="106">
        <f t="shared" si="2"/>
        <v>8</v>
      </c>
      <c r="J127" s="104">
        <v>8</v>
      </c>
      <c r="K127" s="106">
        <f t="shared" si="1"/>
        <v>8</v>
      </c>
    </row>
    <row r="128" spans="4:11" x14ac:dyDescent="0.25">
      <c r="D128" s="102"/>
      <c r="E128" s="102"/>
      <c r="F128" s="102"/>
      <c r="G128" s="103"/>
      <c r="H128" s="102"/>
      <c r="I128" s="102"/>
      <c r="J128" s="104"/>
      <c r="K128" s="102"/>
    </row>
    <row r="129" spans="4:11" x14ac:dyDescent="0.25">
      <c r="D129" s="102"/>
      <c r="E129" s="102"/>
      <c r="F129" s="102"/>
      <c r="G129" s="103"/>
      <c r="H129" s="102"/>
      <c r="I129" s="106">
        <f>SUM(I67:I128)</f>
        <v>974.62050000000011</v>
      </c>
      <c r="J129" s="104"/>
      <c r="K129" s="106">
        <f>SUM(K67:K128)</f>
        <v>974.62050000000011</v>
      </c>
    </row>
    <row r="130" spans="4:11" x14ac:dyDescent="0.25">
      <c r="D130" s="102"/>
      <c r="E130" s="102"/>
      <c r="F130" s="102" t="s">
        <v>157</v>
      </c>
      <c r="G130" s="103"/>
      <c r="H130" s="106">
        <f>K129+K129*J130</f>
        <v>1218.2756250000002</v>
      </c>
      <c r="I130" s="106"/>
      <c r="J130" s="113">
        <v>0.25</v>
      </c>
      <c r="K130" s="102"/>
    </row>
    <row r="131" spans="4:11" x14ac:dyDescent="0.25">
      <c r="D131" s="102"/>
      <c r="E131" s="102"/>
      <c r="F131" s="102" t="s">
        <v>405</v>
      </c>
      <c r="G131" s="103"/>
      <c r="H131" s="114">
        <f>79*23</f>
        <v>1817</v>
      </c>
      <c r="I131" s="116"/>
      <c r="J131" s="104"/>
      <c r="K131" s="102"/>
    </row>
    <row r="132" spans="4:11" x14ac:dyDescent="0.25">
      <c r="D132" s="102"/>
      <c r="E132" s="102"/>
      <c r="F132" s="102" t="s">
        <v>158</v>
      </c>
      <c r="G132" s="103"/>
      <c r="H132" s="104">
        <f>SUM(H130:H131)</f>
        <v>3035.2756250000002</v>
      </c>
      <c r="I132" s="106"/>
      <c r="J132" s="104"/>
      <c r="K132" s="102"/>
    </row>
    <row r="133" spans="4:11" x14ac:dyDescent="0.25">
      <c r="D133" s="107"/>
      <c r="E133" s="102"/>
      <c r="F133" s="102" t="s">
        <v>406</v>
      </c>
      <c r="G133" s="103"/>
      <c r="H133" s="104">
        <v>700</v>
      </c>
      <c r="I133" s="104"/>
      <c r="J133" s="104"/>
      <c r="K133" s="102"/>
    </row>
    <row r="134" spans="4:11" x14ac:dyDescent="0.25">
      <c r="D134" s="102"/>
      <c r="E134" s="102"/>
      <c r="F134" s="102" t="s">
        <v>1285</v>
      </c>
      <c r="G134" s="103"/>
      <c r="H134" s="104">
        <v>100</v>
      </c>
      <c r="I134" s="102"/>
      <c r="J134" s="104"/>
      <c r="K134" s="102"/>
    </row>
    <row r="135" spans="4:11" x14ac:dyDescent="0.25">
      <c r="D135" s="102"/>
      <c r="E135" s="102"/>
      <c r="F135" s="109" t="s">
        <v>373</v>
      </c>
      <c r="G135" s="103"/>
      <c r="H135" s="114">
        <v>85</v>
      </c>
      <c r="I135" s="102"/>
      <c r="J135" s="104"/>
      <c r="K135" s="102"/>
    </row>
    <row r="136" spans="4:11" x14ac:dyDescent="0.25">
      <c r="D136" s="102"/>
      <c r="E136" s="102"/>
      <c r="F136" s="102"/>
      <c r="G136" s="103"/>
      <c r="H136" s="104">
        <f>H132-H133+H134+H135</f>
        <v>2520.2756250000002</v>
      </c>
      <c r="I136" s="102"/>
      <c r="J136" s="104"/>
      <c r="K136" s="102"/>
    </row>
    <row r="137" spans="4:11" x14ac:dyDescent="0.25">
      <c r="D137" s="102"/>
      <c r="E137" s="102"/>
      <c r="F137" s="102"/>
      <c r="G137" s="103"/>
      <c r="H137" s="104"/>
      <c r="I137" s="102"/>
      <c r="J137" s="104"/>
      <c r="K137" s="102"/>
    </row>
    <row r="138" spans="4:11" x14ac:dyDescent="0.25">
      <c r="D138" s="102"/>
      <c r="E138" s="102"/>
      <c r="F138" s="102"/>
      <c r="G138" s="103"/>
      <c r="H138" s="102"/>
      <c r="I138" s="102"/>
      <c r="J138" s="104"/>
      <c r="K138" s="102"/>
    </row>
    <row r="139" spans="4:11" x14ac:dyDescent="0.25">
      <c r="D139" s="102"/>
      <c r="E139" s="109" t="s">
        <v>372</v>
      </c>
      <c r="F139" s="109" t="s">
        <v>373</v>
      </c>
      <c r="G139" s="110"/>
      <c r="H139" s="111"/>
      <c r="I139" s="111"/>
      <c r="J139" s="112">
        <v>52.9</v>
      </c>
      <c r="K139" s="102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15748031496062992" bottom="0.15748031496062992" header="0.31496062992125984" footer="0.31496062992125984"/>
  <pageSetup paperSize="9" scale="8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ED62-4F79-4B40-9FD9-598C8B444C9B}">
  <sheetPr>
    <pageSetUpPr fitToPage="1"/>
  </sheetPr>
  <dimension ref="A1:H79"/>
  <sheetViews>
    <sheetView workbookViewId="0">
      <selection activeCell="G79" sqref="G79"/>
    </sheetView>
  </sheetViews>
  <sheetFormatPr defaultRowHeight="15" x14ac:dyDescent="0.25"/>
  <cols>
    <col min="1" max="1" width="5.5703125" customWidth="1"/>
    <col min="2" max="2" width="5.140625" customWidth="1"/>
    <col min="3" max="3" width="6.7109375" customWidth="1"/>
    <col min="4" max="4" width="4" customWidth="1"/>
    <col min="5" max="5" width="34.28515625" customWidth="1"/>
    <col min="6" max="6" width="41" customWidth="1"/>
    <col min="7" max="7" width="9.42578125" style="27" bestFit="1" customWidth="1"/>
    <col min="8" max="8" width="9.42578125" bestFit="1" customWidth="1"/>
  </cols>
  <sheetData>
    <row r="1" spans="1:8" x14ac:dyDescent="0.25">
      <c r="A1" s="314" t="s">
        <v>0</v>
      </c>
      <c r="B1" s="315"/>
      <c r="C1" s="315"/>
      <c r="D1" s="315"/>
      <c r="E1" s="316"/>
      <c r="F1" s="2" t="s">
        <v>1</v>
      </c>
    </row>
    <row r="2" spans="1:8" x14ac:dyDescent="0.25">
      <c r="A2" s="317" t="s">
        <v>2</v>
      </c>
      <c r="B2" s="318"/>
      <c r="C2" s="318"/>
      <c r="D2" s="318"/>
      <c r="E2" s="319"/>
      <c r="F2" s="3" t="s">
        <v>2249</v>
      </c>
    </row>
    <row r="3" spans="1:8" x14ac:dyDescent="0.25">
      <c r="A3" s="317" t="s">
        <v>3</v>
      </c>
      <c r="B3" s="318"/>
      <c r="C3" s="318"/>
      <c r="D3" s="318"/>
      <c r="E3" s="319"/>
      <c r="F3" s="4"/>
    </row>
    <row r="4" spans="1:8" x14ac:dyDescent="0.25">
      <c r="A4" s="317" t="s">
        <v>4</v>
      </c>
      <c r="B4" s="318"/>
      <c r="C4" s="318"/>
      <c r="D4" s="318"/>
      <c r="E4" s="319"/>
      <c r="F4" s="5" t="s">
        <v>5</v>
      </c>
    </row>
    <row r="5" spans="1:8" x14ac:dyDescent="0.25">
      <c r="A5" s="307"/>
      <c r="B5" s="307"/>
      <c r="C5" s="307"/>
      <c r="D5" s="307"/>
      <c r="E5" s="307"/>
      <c r="F5" s="8"/>
    </row>
    <row r="6" spans="1:8" x14ac:dyDescent="0.25">
      <c r="A6" s="8" t="s">
        <v>6</v>
      </c>
      <c r="B6" s="1"/>
      <c r="C6" s="1"/>
      <c r="D6" s="1"/>
      <c r="E6" s="1"/>
      <c r="F6" s="8" t="s">
        <v>7</v>
      </c>
    </row>
    <row r="7" spans="1:8" x14ac:dyDescent="0.25">
      <c r="A7" s="320"/>
      <c r="B7" s="321"/>
      <c r="C7" s="321"/>
      <c r="D7" s="321"/>
      <c r="E7" s="322"/>
      <c r="F7" s="9"/>
    </row>
    <row r="8" spans="1:8" x14ac:dyDescent="0.25">
      <c r="A8" s="323" t="s">
        <v>2248</v>
      </c>
      <c r="B8" s="324"/>
      <c r="C8" s="324"/>
      <c r="D8" s="324"/>
      <c r="E8" s="325"/>
      <c r="F8" s="10" t="s">
        <v>191</v>
      </c>
    </row>
    <row r="9" spans="1:8" x14ac:dyDescent="0.25">
      <c r="A9" s="308" t="s">
        <v>2247</v>
      </c>
      <c r="B9" s="309"/>
      <c r="C9" s="309"/>
      <c r="D9" s="309"/>
      <c r="E9" s="310"/>
      <c r="F9" s="10"/>
    </row>
    <row r="10" spans="1:8" x14ac:dyDescent="0.25">
      <c r="A10" s="311"/>
      <c r="B10" s="312"/>
      <c r="C10" s="312"/>
      <c r="D10" s="312"/>
      <c r="E10" s="313"/>
      <c r="F10" s="11"/>
    </row>
    <row r="11" spans="1:8" x14ac:dyDescent="0.25">
      <c r="A11" s="69"/>
      <c r="B11" s="69"/>
      <c r="C11" s="69"/>
      <c r="D11" s="69"/>
      <c r="E11" s="69"/>
      <c r="F11" s="70"/>
    </row>
    <row r="12" spans="1:8" x14ac:dyDescent="0.25">
      <c r="A12" s="71" t="s">
        <v>10</v>
      </c>
      <c r="B12" s="71" t="s">
        <v>164</v>
      </c>
      <c r="C12" s="71" t="s">
        <v>11</v>
      </c>
      <c r="D12" s="71" t="s">
        <v>12</v>
      </c>
      <c r="E12" s="69" t="s">
        <v>13</v>
      </c>
      <c r="F12" s="72" t="s">
        <v>14</v>
      </c>
    </row>
    <row r="13" spans="1:8" x14ac:dyDescent="0.25">
      <c r="A13" s="22">
        <v>1</v>
      </c>
      <c r="B13" s="19" t="s">
        <v>116</v>
      </c>
      <c r="C13" s="22" t="s">
        <v>2246</v>
      </c>
      <c r="D13" s="22"/>
      <c r="E13" s="22" t="s">
        <v>2245</v>
      </c>
      <c r="F13" s="100">
        <f t="shared" ref="F13:F48" si="0">H13+H13*$G$51</f>
        <v>17.25</v>
      </c>
      <c r="G13" s="27">
        <v>13.8</v>
      </c>
      <c r="H13" s="47">
        <f t="shared" ref="H13:H34" si="1">G13*A13</f>
        <v>13.8</v>
      </c>
    </row>
    <row r="14" spans="1:8" x14ac:dyDescent="0.25">
      <c r="A14" s="22">
        <v>1</v>
      </c>
      <c r="B14" s="22" t="s">
        <v>116</v>
      </c>
      <c r="C14" s="22" t="s">
        <v>2244</v>
      </c>
      <c r="D14" s="22"/>
      <c r="E14" s="22" t="s">
        <v>2243</v>
      </c>
      <c r="F14" s="100">
        <f t="shared" si="0"/>
        <v>9.1912500000000001</v>
      </c>
      <c r="G14" s="27">
        <v>7.3529999999999998</v>
      </c>
      <c r="H14" s="47">
        <f t="shared" si="1"/>
        <v>7.3529999999999998</v>
      </c>
    </row>
    <row r="15" spans="1:8" x14ac:dyDescent="0.25">
      <c r="A15" s="22">
        <v>17</v>
      </c>
      <c r="B15" s="22" t="s">
        <v>111</v>
      </c>
      <c r="C15" s="22"/>
      <c r="D15" s="22"/>
      <c r="E15" s="22" t="s">
        <v>2242</v>
      </c>
      <c r="F15" s="100">
        <f t="shared" si="0"/>
        <v>14.874999999999998</v>
      </c>
      <c r="G15" s="27">
        <v>0.7</v>
      </c>
      <c r="H15" s="47">
        <f t="shared" si="1"/>
        <v>11.899999999999999</v>
      </c>
    </row>
    <row r="16" spans="1:8" x14ac:dyDescent="0.25">
      <c r="A16" s="22">
        <v>20</v>
      </c>
      <c r="B16" s="22" t="s">
        <v>111</v>
      </c>
      <c r="C16" s="22"/>
      <c r="D16" s="22"/>
      <c r="E16" s="22" t="s">
        <v>2241</v>
      </c>
      <c r="F16" s="100">
        <f t="shared" si="0"/>
        <v>16.25</v>
      </c>
      <c r="G16" s="27">
        <v>0.65</v>
      </c>
      <c r="H16" s="47">
        <f t="shared" si="1"/>
        <v>13</v>
      </c>
    </row>
    <row r="17" spans="1:8" x14ac:dyDescent="0.25">
      <c r="A17" s="22">
        <v>3</v>
      </c>
      <c r="B17" s="22" t="s">
        <v>111</v>
      </c>
      <c r="C17" s="22"/>
      <c r="D17" s="22"/>
      <c r="E17" s="22" t="s">
        <v>2240</v>
      </c>
      <c r="F17" s="100">
        <f t="shared" si="0"/>
        <v>1.5000000000000002</v>
      </c>
      <c r="G17" s="27">
        <v>0.4</v>
      </c>
      <c r="H17" s="47">
        <f t="shared" si="1"/>
        <v>1.2000000000000002</v>
      </c>
    </row>
    <row r="18" spans="1:8" x14ac:dyDescent="0.25">
      <c r="A18" s="22">
        <v>1</v>
      </c>
      <c r="B18" s="22" t="s">
        <v>116</v>
      </c>
      <c r="C18" s="22"/>
      <c r="D18" s="22"/>
      <c r="E18" s="22" t="s">
        <v>390</v>
      </c>
      <c r="F18" s="100">
        <f t="shared" si="0"/>
        <v>3.75</v>
      </c>
      <c r="G18" s="27">
        <v>3</v>
      </c>
      <c r="H18" s="47">
        <f t="shared" si="1"/>
        <v>3</v>
      </c>
    </row>
    <row r="19" spans="1:8" x14ac:dyDescent="0.25">
      <c r="A19" s="22">
        <v>9</v>
      </c>
      <c r="B19" s="22" t="s">
        <v>111</v>
      </c>
      <c r="C19" s="22"/>
      <c r="D19" s="22"/>
      <c r="E19" s="22" t="s">
        <v>119</v>
      </c>
      <c r="F19" s="100">
        <f t="shared" si="0"/>
        <v>3.3749999999999996</v>
      </c>
      <c r="G19" s="27">
        <v>0.3</v>
      </c>
      <c r="H19" s="47">
        <f t="shared" si="1"/>
        <v>2.6999999999999997</v>
      </c>
    </row>
    <row r="20" spans="1:8" x14ac:dyDescent="0.25">
      <c r="A20" s="22">
        <v>1</v>
      </c>
      <c r="B20" s="22" t="s">
        <v>116</v>
      </c>
      <c r="C20" s="22"/>
      <c r="D20" s="22"/>
      <c r="E20" s="22" t="s">
        <v>402</v>
      </c>
      <c r="F20" s="100">
        <f t="shared" si="0"/>
        <v>10</v>
      </c>
      <c r="G20" s="27">
        <v>8</v>
      </c>
      <c r="H20" s="47">
        <f t="shared" si="1"/>
        <v>8</v>
      </c>
    </row>
    <row r="21" spans="1:8" x14ac:dyDescent="0.25">
      <c r="A21" s="22">
        <v>1</v>
      </c>
      <c r="B21" s="22" t="s">
        <v>116</v>
      </c>
      <c r="C21" s="22"/>
      <c r="D21" s="22"/>
      <c r="E21" s="22" t="s">
        <v>2239</v>
      </c>
      <c r="F21" s="100">
        <f t="shared" si="0"/>
        <v>18.75</v>
      </c>
      <c r="G21" s="27">
        <v>15</v>
      </c>
      <c r="H21" s="47">
        <f t="shared" si="1"/>
        <v>15</v>
      </c>
    </row>
    <row r="22" spans="1:8" x14ac:dyDescent="0.25">
      <c r="A22" s="22">
        <v>1</v>
      </c>
      <c r="B22" s="22" t="s">
        <v>116</v>
      </c>
      <c r="C22" s="22"/>
      <c r="D22" s="22"/>
      <c r="E22" s="22" t="s">
        <v>2238</v>
      </c>
      <c r="F22" s="100">
        <f t="shared" si="0"/>
        <v>20</v>
      </c>
      <c r="G22" s="27">
        <v>16</v>
      </c>
      <c r="H22" s="47">
        <f t="shared" si="1"/>
        <v>16</v>
      </c>
    </row>
    <row r="23" spans="1:8" x14ac:dyDescent="0.25">
      <c r="A23" s="22">
        <v>4</v>
      </c>
      <c r="B23" s="22" t="s">
        <v>116</v>
      </c>
      <c r="C23" s="22"/>
      <c r="D23" s="22"/>
      <c r="E23" s="22" t="s">
        <v>2237</v>
      </c>
      <c r="F23" s="100">
        <f t="shared" si="0"/>
        <v>5</v>
      </c>
      <c r="G23" s="27">
        <v>1</v>
      </c>
      <c r="H23" s="47">
        <f t="shared" si="1"/>
        <v>4</v>
      </c>
    </row>
    <row r="24" spans="1:8" x14ac:dyDescent="0.25">
      <c r="A24" s="22">
        <v>1</v>
      </c>
      <c r="B24" s="22" t="s">
        <v>116</v>
      </c>
      <c r="C24" s="22"/>
      <c r="D24" s="22"/>
      <c r="E24" s="22" t="s">
        <v>2236</v>
      </c>
      <c r="F24" s="100">
        <f t="shared" si="0"/>
        <v>6.25</v>
      </c>
      <c r="G24" s="27">
        <v>5</v>
      </c>
      <c r="H24" s="47">
        <f t="shared" si="1"/>
        <v>5</v>
      </c>
    </row>
    <row r="25" spans="1:8" x14ac:dyDescent="0.25">
      <c r="A25" s="22">
        <v>1</v>
      </c>
      <c r="B25" s="22" t="s">
        <v>116</v>
      </c>
      <c r="C25" s="22"/>
      <c r="D25" s="22"/>
      <c r="E25" s="22" t="s">
        <v>2235</v>
      </c>
      <c r="F25" s="100">
        <f t="shared" si="0"/>
        <v>350</v>
      </c>
      <c r="G25" s="27">
        <v>280</v>
      </c>
      <c r="H25" s="47">
        <f t="shared" si="1"/>
        <v>280</v>
      </c>
    </row>
    <row r="26" spans="1:8" x14ac:dyDescent="0.25">
      <c r="A26" s="22">
        <v>1</v>
      </c>
      <c r="B26" s="22" t="s">
        <v>116</v>
      </c>
      <c r="C26" s="22"/>
      <c r="D26" s="22"/>
      <c r="E26" s="22" t="s">
        <v>2234</v>
      </c>
      <c r="F26" s="100">
        <f t="shared" si="0"/>
        <v>18.75</v>
      </c>
      <c r="G26" s="27">
        <v>15</v>
      </c>
      <c r="H26" s="47">
        <f t="shared" si="1"/>
        <v>15</v>
      </c>
    </row>
    <row r="27" spans="1:8" x14ac:dyDescent="0.25">
      <c r="A27" s="22">
        <v>1</v>
      </c>
      <c r="B27" s="22" t="s">
        <v>116</v>
      </c>
      <c r="C27" s="22"/>
      <c r="D27" s="22"/>
      <c r="E27" s="22" t="s">
        <v>2233</v>
      </c>
      <c r="F27" s="100">
        <f t="shared" si="0"/>
        <v>37.5</v>
      </c>
      <c r="G27" s="27">
        <v>30</v>
      </c>
      <c r="H27" s="47">
        <f t="shared" si="1"/>
        <v>30</v>
      </c>
    </row>
    <row r="28" spans="1:8" x14ac:dyDescent="0.25">
      <c r="A28" s="22">
        <v>1</v>
      </c>
      <c r="B28" s="22" t="s">
        <v>116</v>
      </c>
      <c r="C28" s="22"/>
      <c r="D28" s="22"/>
      <c r="E28" s="22" t="s">
        <v>2232</v>
      </c>
      <c r="F28" s="100">
        <f t="shared" si="0"/>
        <v>43.75</v>
      </c>
      <c r="G28" s="27">
        <v>35</v>
      </c>
      <c r="H28" s="47">
        <f t="shared" si="1"/>
        <v>35</v>
      </c>
    </row>
    <row r="29" spans="1:8" x14ac:dyDescent="0.25">
      <c r="A29" s="22">
        <v>1</v>
      </c>
      <c r="B29" s="22" t="s">
        <v>116</v>
      </c>
      <c r="C29" s="22"/>
      <c r="D29" s="22"/>
      <c r="E29" s="22" t="s">
        <v>2231</v>
      </c>
      <c r="F29" s="100">
        <f t="shared" si="0"/>
        <v>12.5</v>
      </c>
      <c r="G29" s="27">
        <v>10</v>
      </c>
      <c r="H29" s="47">
        <f t="shared" si="1"/>
        <v>10</v>
      </c>
    </row>
    <row r="30" spans="1:8" x14ac:dyDescent="0.25">
      <c r="A30" s="22">
        <v>1</v>
      </c>
      <c r="B30" s="22" t="s">
        <v>116</v>
      </c>
      <c r="C30" s="22"/>
      <c r="D30" s="22"/>
      <c r="E30" s="22" t="s">
        <v>2230</v>
      </c>
      <c r="F30" s="100">
        <f t="shared" si="0"/>
        <v>20</v>
      </c>
      <c r="G30" s="27">
        <v>16</v>
      </c>
      <c r="H30" s="47">
        <f t="shared" si="1"/>
        <v>16</v>
      </c>
    </row>
    <row r="31" spans="1:8" x14ac:dyDescent="0.25">
      <c r="A31" s="22">
        <v>70</v>
      </c>
      <c r="B31" s="22" t="s">
        <v>111</v>
      </c>
      <c r="C31" s="22"/>
      <c r="D31" s="22"/>
      <c r="E31" s="22" t="s">
        <v>169</v>
      </c>
      <c r="F31" s="100">
        <f t="shared" si="0"/>
        <v>16.625</v>
      </c>
      <c r="G31" s="27">
        <v>0.19</v>
      </c>
      <c r="H31" s="47">
        <f t="shared" si="1"/>
        <v>13.3</v>
      </c>
    </row>
    <row r="32" spans="1:8" x14ac:dyDescent="0.25">
      <c r="A32" s="22">
        <v>1</v>
      </c>
      <c r="B32" s="22" t="s">
        <v>116</v>
      </c>
      <c r="C32" s="22"/>
      <c r="D32" s="22"/>
      <c r="E32" s="22" t="s">
        <v>2229</v>
      </c>
      <c r="F32" s="100">
        <f t="shared" si="0"/>
        <v>5.625</v>
      </c>
      <c r="G32" s="27">
        <v>4.5</v>
      </c>
      <c r="H32" s="47">
        <f t="shared" si="1"/>
        <v>4.5</v>
      </c>
    </row>
    <row r="33" spans="1:8" x14ac:dyDescent="0.25">
      <c r="A33" s="22">
        <v>3</v>
      </c>
      <c r="B33" s="22" t="s">
        <v>116</v>
      </c>
      <c r="C33" s="22"/>
      <c r="D33" s="22"/>
      <c r="E33" s="22" t="s">
        <v>295</v>
      </c>
      <c r="F33" s="100">
        <f t="shared" si="0"/>
        <v>8.625</v>
      </c>
      <c r="G33" s="27">
        <v>2.2999999999999998</v>
      </c>
      <c r="H33" s="47">
        <f t="shared" si="1"/>
        <v>6.8999999999999995</v>
      </c>
    </row>
    <row r="34" spans="1:8" x14ac:dyDescent="0.25">
      <c r="A34" s="22">
        <v>2</v>
      </c>
      <c r="B34" s="22" t="s">
        <v>116</v>
      </c>
      <c r="C34" s="22"/>
      <c r="D34" s="22"/>
      <c r="E34" s="22" t="s">
        <v>100</v>
      </c>
      <c r="F34" s="100">
        <f t="shared" si="0"/>
        <v>2.25</v>
      </c>
      <c r="G34" s="27">
        <v>0.9</v>
      </c>
      <c r="H34" s="47">
        <f t="shared" si="1"/>
        <v>1.8</v>
      </c>
    </row>
    <row r="35" spans="1:8" x14ac:dyDescent="0.25">
      <c r="A35" s="22">
        <v>2</v>
      </c>
      <c r="B35" s="22" t="s">
        <v>111</v>
      </c>
      <c r="C35" s="22"/>
      <c r="D35" s="22"/>
      <c r="E35" s="22" t="s">
        <v>2228</v>
      </c>
      <c r="F35" s="100">
        <f t="shared" si="0"/>
        <v>8.75</v>
      </c>
      <c r="H35" s="47">
        <v>7</v>
      </c>
    </row>
    <row r="36" spans="1:8" x14ac:dyDescent="0.25">
      <c r="A36" s="22">
        <v>2</v>
      </c>
      <c r="B36" s="22" t="s">
        <v>116</v>
      </c>
      <c r="C36" s="22"/>
      <c r="D36" s="22"/>
      <c r="E36" s="22" t="s">
        <v>2227</v>
      </c>
      <c r="F36" s="100">
        <f t="shared" si="0"/>
        <v>17.5</v>
      </c>
      <c r="G36" s="27">
        <v>7</v>
      </c>
      <c r="H36" s="47">
        <f t="shared" ref="H36:H48" si="2">G36*A36</f>
        <v>14</v>
      </c>
    </row>
    <row r="37" spans="1:8" x14ac:dyDescent="0.25">
      <c r="A37" s="22">
        <v>1</v>
      </c>
      <c r="B37" s="22" t="s">
        <v>116</v>
      </c>
      <c r="C37" s="22"/>
      <c r="D37" s="22"/>
      <c r="E37" s="22" t="s">
        <v>2226</v>
      </c>
      <c r="F37" s="100">
        <f t="shared" si="0"/>
        <v>55</v>
      </c>
      <c r="G37" s="27">
        <v>44</v>
      </c>
      <c r="H37" s="47">
        <f t="shared" si="2"/>
        <v>44</v>
      </c>
    </row>
    <row r="38" spans="1:8" x14ac:dyDescent="0.25">
      <c r="A38" s="22">
        <v>1</v>
      </c>
      <c r="B38" s="22" t="s">
        <v>116</v>
      </c>
      <c r="C38" s="22"/>
      <c r="D38" s="22"/>
      <c r="E38" s="22" t="s">
        <v>2225</v>
      </c>
      <c r="F38" s="100">
        <f t="shared" si="0"/>
        <v>35</v>
      </c>
      <c r="G38" s="27">
        <v>28</v>
      </c>
      <c r="H38" s="47">
        <f t="shared" si="2"/>
        <v>28</v>
      </c>
    </row>
    <row r="39" spans="1:8" x14ac:dyDescent="0.25">
      <c r="A39" s="22">
        <v>1</v>
      </c>
      <c r="B39" s="22" t="s">
        <v>116</v>
      </c>
      <c r="C39" s="22"/>
      <c r="D39" s="22"/>
      <c r="E39" s="22" t="s">
        <v>2224</v>
      </c>
      <c r="F39" s="100">
        <f t="shared" si="0"/>
        <v>31.25</v>
      </c>
      <c r="G39" s="27">
        <v>25</v>
      </c>
      <c r="H39" s="47">
        <f t="shared" si="2"/>
        <v>25</v>
      </c>
    </row>
    <row r="40" spans="1:8" x14ac:dyDescent="0.25">
      <c r="A40" s="22">
        <v>70</v>
      </c>
      <c r="B40" s="22" t="s">
        <v>111</v>
      </c>
      <c r="C40" s="22"/>
      <c r="D40" s="22"/>
      <c r="E40" s="22" t="s">
        <v>308</v>
      </c>
      <c r="F40" s="100">
        <f t="shared" si="0"/>
        <v>35</v>
      </c>
      <c r="G40" s="27">
        <v>0.4</v>
      </c>
      <c r="H40" s="47">
        <f t="shared" si="2"/>
        <v>28</v>
      </c>
    </row>
    <row r="41" spans="1:8" x14ac:dyDescent="0.25">
      <c r="A41" s="22">
        <v>1</v>
      </c>
      <c r="B41" s="22" t="s">
        <v>116</v>
      </c>
      <c r="C41" s="22"/>
      <c r="D41" s="22"/>
      <c r="E41" s="22" t="s">
        <v>2223</v>
      </c>
      <c r="F41" s="100">
        <f t="shared" si="0"/>
        <v>18.75</v>
      </c>
      <c r="G41" s="27">
        <v>15</v>
      </c>
      <c r="H41" s="47">
        <f t="shared" si="2"/>
        <v>15</v>
      </c>
    </row>
    <row r="42" spans="1:8" x14ac:dyDescent="0.25">
      <c r="A42" s="22">
        <v>1</v>
      </c>
      <c r="B42" s="22" t="s">
        <v>116</v>
      </c>
      <c r="C42" s="22" t="s">
        <v>107</v>
      </c>
      <c r="D42" s="22" t="s">
        <v>431</v>
      </c>
      <c r="E42" s="22" t="s">
        <v>2222</v>
      </c>
      <c r="F42" s="100">
        <f t="shared" si="0"/>
        <v>13.75</v>
      </c>
      <c r="G42" s="27">
        <v>11</v>
      </c>
      <c r="H42" s="47">
        <f t="shared" si="2"/>
        <v>11</v>
      </c>
    </row>
    <row r="43" spans="1:8" x14ac:dyDescent="0.25">
      <c r="A43" s="22">
        <v>6</v>
      </c>
      <c r="B43" s="22" t="s">
        <v>111</v>
      </c>
      <c r="C43" s="22"/>
      <c r="D43" s="22"/>
      <c r="E43" s="22" t="s">
        <v>2049</v>
      </c>
      <c r="F43" s="100">
        <f t="shared" si="0"/>
        <v>2.25</v>
      </c>
      <c r="G43" s="27">
        <v>0.3</v>
      </c>
      <c r="H43" s="47">
        <f t="shared" si="2"/>
        <v>1.7999999999999998</v>
      </c>
    </row>
    <row r="44" spans="1:8" x14ac:dyDescent="0.25">
      <c r="A44" s="22">
        <v>5</v>
      </c>
      <c r="B44" s="22" t="s">
        <v>111</v>
      </c>
      <c r="C44" s="22"/>
      <c r="D44" s="22"/>
      <c r="E44" s="22" t="s">
        <v>1821</v>
      </c>
      <c r="F44" s="100">
        <f t="shared" si="0"/>
        <v>3.125</v>
      </c>
      <c r="G44" s="27">
        <v>0.5</v>
      </c>
      <c r="H44" s="47">
        <f t="shared" si="2"/>
        <v>2.5</v>
      </c>
    </row>
    <row r="45" spans="1:8" x14ac:dyDescent="0.25">
      <c r="A45" s="22">
        <v>3</v>
      </c>
      <c r="B45" s="22" t="s">
        <v>116</v>
      </c>
      <c r="C45" s="22"/>
      <c r="D45" s="22"/>
      <c r="E45" s="22" t="s">
        <v>2221</v>
      </c>
      <c r="F45" s="100">
        <f t="shared" si="0"/>
        <v>3.75</v>
      </c>
      <c r="G45" s="27">
        <v>1</v>
      </c>
      <c r="H45" s="47">
        <f t="shared" si="2"/>
        <v>3</v>
      </c>
    </row>
    <row r="46" spans="1:8" x14ac:dyDescent="0.25">
      <c r="A46" s="22">
        <v>2</v>
      </c>
      <c r="B46" s="22" t="s">
        <v>116</v>
      </c>
      <c r="C46" s="22"/>
      <c r="D46" s="22"/>
      <c r="E46" s="22" t="s">
        <v>2220</v>
      </c>
      <c r="F46" s="100">
        <f t="shared" si="0"/>
        <v>20</v>
      </c>
      <c r="G46" s="27">
        <v>8</v>
      </c>
      <c r="H46" s="47">
        <f t="shared" si="2"/>
        <v>16</v>
      </c>
    </row>
    <row r="47" spans="1:8" x14ac:dyDescent="0.25">
      <c r="A47" s="22">
        <v>1</v>
      </c>
      <c r="B47" s="22" t="s">
        <v>116</v>
      </c>
      <c r="C47" s="22"/>
      <c r="D47" s="22"/>
      <c r="E47" s="22" t="s">
        <v>129</v>
      </c>
      <c r="F47" s="100">
        <f t="shared" si="0"/>
        <v>3.75</v>
      </c>
      <c r="G47" s="27">
        <v>3</v>
      </c>
      <c r="H47" s="47">
        <f t="shared" si="2"/>
        <v>3</v>
      </c>
    </row>
    <row r="48" spans="1:8" x14ac:dyDescent="0.25">
      <c r="A48" s="22">
        <v>1</v>
      </c>
      <c r="B48" s="22" t="s">
        <v>116</v>
      </c>
      <c r="C48" s="22"/>
      <c r="D48" s="22"/>
      <c r="E48" s="22" t="s">
        <v>2219</v>
      </c>
      <c r="F48" s="100">
        <f t="shared" si="0"/>
        <v>8.75</v>
      </c>
      <c r="G48" s="27">
        <v>7</v>
      </c>
      <c r="H48" s="47">
        <f t="shared" si="2"/>
        <v>7</v>
      </c>
    </row>
    <row r="49" spans="1:8" x14ac:dyDescent="0.25">
      <c r="A49" s="22"/>
      <c r="B49" s="22"/>
      <c r="C49" s="22"/>
      <c r="D49" s="22"/>
      <c r="E49" s="22"/>
      <c r="F49" s="22"/>
    </row>
    <row r="50" spans="1:8" x14ac:dyDescent="0.25">
      <c r="A50" s="22"/>
      <c r="B50" s="22"/>
      <c r="C50" s="22"/>
      <c r="D50" s="22"/>
      <c r="E50" s="22"/>
      <c r="F50" s="100">
        <f>SUM(F13:F49)</f>
        <v>898.44124999999997</v>
      </c>
      <c r="H50" s="47">
        <f>SUM(H13:H49)</f>
        <v>718.75299999999993</v>
      </c>
    </row>
    <row r="51" spans="1:8" x14ac:dyDescent="0.25">
      <c r="A51" s="32" t="s">
        <v>15</v>
      </c>
      <c r="B51" s="33"/>
      <c r="C51" s="33"/>
      <c r="D51" s="33"/>
      <c r="E51" s="33"/>
      <c r="F51" s="34" t="s">
        <v>16</v>
      </c>
      <c r="G51" s="94">
        <v>0.25</v>
      </c>
      <c r="H51" s="47">
        <f>H50+H50*G51</f>
        <v>898.44124999999985</v>
      </c>
    </row>
    <row r="52" spans="1:8" x14ac:dyDescent="0.25">
      <c r="A52" s="32"/>
      <c r="B52" s="33"/>
      <c r="C52" s="33"/>
      <c r="D52" s="33"/>
      <c r="E52" s="33"/>
      <c r="F52" s="35"/>
    </row>
    <row r="53" spans="1:8" x14ac:dyDescent="0.25">
      <c r="A53" s="32" t="s">
        <v>17</v>
      </c>
      <c r="B53" s="33"/>
      <c r="C53" s="33"/>
      <c r="D53" s="33"/>
      <c r="E53" s="33"/>
      <c r="F53" s="36"/>
    </row>
    <row r="54" spans="1:8" x14ac:dyDescent="0.25">
      <c r="A54" s="37"/>
      <c r="B54" s="38"/>
      <c r="C54" s="38"/>
      <c r="D54" s="38"/>
      <c r="E54" s="38"/>
      <c r="F54" s="34" t="s">
        <v>18</v>
      </c>
    </row>
    <row r="55" spans="1:8" x14ac:dyDescent="0.25">
      <c r="A55" s="32" t="s">
        <v>2218</v>
      </c>
      <c r="B55" s="33"/>
      <c r="C55" s="33"/>
      <c r="D55" s="33"/>
      <c r="E55" s="33"/>
      <c r="F55" s="39"/>
    </row>
    <row r="56" spans="1:8" x14ac:dyDescent="0.25">
      <c r="A56" s="40"/>
      <c r="B56" s="41"/>
      <c r="C56" s="41"/>
      <c r="D56" s="41"/>
      <c r="E56" s="41"/>
      <c r="F56" s="36"/>
    </row>
    <row r="58" spans="1:8" x14ac:dyDescent="0.25">
      <c r="B58" t="s">
        <v>2217</v>
      </c>
      <c r="D58">
        <v>1</v>
      </c>
      <c r="E58" t="s">
        <v>2216</v>
      </c>
      <c r="F58" s="27"/>
    </row>
    <row r="59" spans="1:8" x14ac:dyDescent="0.25">
      <c r="B59" t="s">
        <v>2215</v>
      </c>
      <c r="D59">
        <v>1</v>
      </c>
      <c r="E59" t="s">
        <v>2214</v>
      </c>
      <c r="F59" s="24"/>
    </row>
    <row r="60" spans="1:8" x14ac:dyDescent="0.25">
      <c r="B60" t="s">
        <v>251</v>
      </c>
      <c r="D60">
        <v>1.5</v>
      </c>
      <c r="E60" t="s">
        <v>2213</v>
      </c>
      <c r="F60" s="24"/>
    </row>
    <row r="61" spans="1:8" x14ac:dyDescent="0.25">
      <c r="B61" t="s">
        <v>2212</v>
      </c>
      <c r="D61">
        <v>1.5</v>
      </c>
      <c r="E61" t="s">
        <v>2211</v>
      </c>
      <c r="F61" s="24"/>
    </row>
    <row r="62" spans="1:8" x14ac:dyDescent="0.25">
      <c r="B62" t="s">
        <v>978</v>
      </c>
      <c r="D62">
        <v>2.5</v>
      </c>
      <c r="E62" t="s">
        <v>2210</v>
      </c>
      <c r="F62" s="24"/>
    </row>
    <row r="63" spans="1:8" x14ac:dyDescent="0.25">
      <c r="B63" t="s">
        <v>2209</v>
      </c>
      <c r="D63">
        <v>1.5</v>
      </c>
      <c r="E63" t="s">
        <v>2208</v>
      </c>
      <c r="F63" s="24"/>
    </row>
    <row r="64" spans="1:8" x14ac:dyDescent="0.25">
      <c r="B64" t="s">
        <v>2207</v>
      </c>
      <c r="D64">
        <v>9.5</v>
      </c>
      <c r="E64" t="s">
        <v>2206</v>
      </c>
      <c r="F64" s="24"/>
    </row>
    <row r="65" spans="2:7" x14ac:dyDescent="0.25">
      <c r="B65" t="s">
        <v>689</v>
      </c>
      <c r="D65">
        <v>4.5</v>
      </c>
      <c r="E65" t="s">
        <v>2205</v>
      </c>
      <c r="F65" s="24"/>
    </row>
    <row r="66" spans="2:7" x14ac:dyDescent="0.25">
      <c r="B66" t="s">
        <v>2204</v>
      </c>
      <c r="D66">
        <v>5</v>
      </c>
      <c r="E66" t="s">
        <v>2203</v>
      </c>
      <c r="F66" s="24"/>
    </row>
    <row r="67" spans="2:7" x14ac:dyDescent="0.25">
      <c r="B67" t="s">
        <v>1489</v>
      </c>
      <c r="D67">
        <v>3</v>
      </c>
      <c r="E67" t="s">
        <v>2202</v>
      </c>
      <c r="F67" s="24"/>
    </row>
    <row r="68" spans="2:7" x14ac:dyDescent="0.25">
      <c r="B68" t="s">
        <v>1000</v>
      </c>
      <c r="D68">
        <v>1</v>
      </c>
      <c r="E68" t="s">
        <v>2201</v>
      </c>
      <c r="F68" s="24"/>
    </row>
    <row r="69" spans="2:7" x14ac:dyDescent="0.25">
      <c r="B69" t="s">
        <v>1169</v>
      </c>
      <c r="D69">
        <v>1</v>
      </c>
      <c r="E69" t="s">
        <v>2200</v>
      </c>
      <c r="F69" s="24"/>
    </row>
    <row r="70" spans="2:7" x14ac:dyDescent="0.25">
      <c r="B70" t="s">
        <v>2199</v>
      </c>
      <c r="D70">
        <v>8</v>
      </c>
      <c r="E70" t="s">
        <v>2198</v>
      </c>
      <c r="F70" s="24"/>
    </row>
    <row r="71" spans="2:7" x14ac:dyDescent="0.25">
      <c r="B71" t="s">
        <v>2197</v>
      </c>
      <c r="D71">
        <v>8</v>
      </c>
      <c r="E71" t="s">
        <v>2196</v>
      </c>
      <c r="F71" s="24"/>
    </row>
    <row r="72" spans="2:7" x14ac:dyDescent="0.25">
      <c r="F72" s="24"/>
    </row>
    <row r="73" spans="2:7" x14ac:dyDescent="0.25">
      <c r="D73">
        <f>SUM(D58:D72)</f>
        <v>49</v>
      </c>
      <c r="E73" t="s">
        <v>449</v>
      </c>
      <c r="F73" s="27">
        <f>D73*23</f>
        <v>1127</v>
      </c>
    </row>
    <row r="74" spans="2:7" x14ac:dyDescent="0.25">
      <c r="F74" s="27"/>
    </row>
    <row r="75" spans="2:7" x14ac:dyDescent="0.25">
      <c r="E75" t="s">
        <v>157</v>
      </c>
      <c r="F75" s="27">
        <f>H51</f>
        <v>898.44124999999985</v>
      </c>
    </row>
    <row r="76" spans="2:7" x14ac:dyDescent="0.25">
      <c r="F76" s="48"/>
    </row>
    <row r="78" spans="2:7" x14ac:dyDescent="0.25">
      <c r="F78" s="24">
        <f>SUM(F73:F75)</f>
        <v>2025.4412499999999</v>
      </c>
      <c r="G78" s="27" t="s">
        <v>2250</v>
      </c>
    </row>
    <row r="79" spans="2:7" x14ac:dyDescent="0.25">
      <c r="F79" s="95" t="s">
        <v>1127</v>
      </c>
    </row>
  </sheetData>
  <mergeCells count="8">
    <mergeCell ref="A9:E9"/>
    <mergeCell ref="A10:E10"/>
    <mergeCell ref="A1:E1"/>
    <mergeCell ref="A2:E2"/>
    <mergeCell ref="A3:E3"/>
    <mergeCell ref="A4:E4"/>
    <mergeCell ref="A7:E7"/>
    <mergeCell ref="A8:E8"/>
  </mergeCells>
  <pageMargins left="0.23622047244094491" right="0.23622047244094491" top="0.35433070866141736" bottom="0.15748031496062992" header="0.31496062992125984" footer="0.31496062992125984"/>
  <pageSetup paperSize="9" scale="6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8B15-58BD-42A8-892A-9B70F618028E}">
  <sheetPr>
    <pageSetUpPr fitToPage="1"/>
  </sheetPr>
  <dimension ref="A1:J55"/>
  <sheetViews>
    <sheetView workbookViewId="0">
      <selection activeCell="L60" sqref="L60"/>
    </sheetView>
  </sheetViews>
  <sheetFormatPr defaultRowHeight="15" x14ac:dyDescent="0.25"/>
  <cols>
    <col min="1" max="1" width="5.5703125" customWidth="1"/>
    <col min="2" max="2" width="6.85546875" customWidth="1"/>
    <col min="3" max="3" width="8.5703125" customWidth="1"/>
    <col min="4" max="4" width="9" customWidth="1"/>
    <col min="5" max="5" width="26" customWidth="1"/>
    <col min="6" max="6" width="41" customWidth="1"/>
    <col min="7" max="7" width="11" style="27" bestFit="1" customWidth="1"/>
    <col min="8" max="8" width="9.5703125" style="27" bestFit="1" customWidth="1"/>
    <col min="9" max="9" width="11" style="27" bestFit="1" customWidth="1"/>
  </cols>
  <sheetData>
    <row r="1" spans="1:9" x14ac:dyDescent="0.25">
      <c r="A1" s="1"/>
      <c r="B1" s="1"/>
      <c r="C1" s="1"/>
      <c r="D1" s="1"/>
      <c r="E1" s="1"/>
    </row>
    <row r="2" spans="1:9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9" x14ac:dyDescent="0.25">
      <c r="A3" s="317" t="s">
        <v>2</v>
      </c>
      <c r="B3" s="318"/>
      <c r="C3" s="318"/>
      <c r="D3" s="318"/>
      <c r="E3" s="319"/>
      <c r="F3" s="3" t="s">
        <v>1126</v>
      </c>
    </row>
    <row r="4" spans="1:9" x14ac:dyDescent="0.25">
      <c r="A4" s="317" t="s">
        <v>3</v>
      </c>
      <c r="B4" s="318"/>
      <c r="C4" s="318"/>
      <c r="D4" s="318"/>
      <c r="E4" s="319"/>
      <c r="F4" s="4"/>
    </row>
    <row r="5" spans="1:9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9" x14ac:dyDescent="0.25">
      <c r="A6" s="186"/>
      <c r="B6" s="186"/>
      <c r="C6" s="186"/>
      <c r="D6" s="186"/>
      <c r="E6" s="186"/>
      <c r="F6" s="8"/>
    </row>
    <row r="7" spans="1:9" x14ac:dyDescent="0.25">
      <c r="A7" s="8" t="s">
        <v>6</v>
      </c>
      <c r="B7" s="1"/>
      <c r="C7" s="1"/>
      <c r="D7" s="1"/>
      <c r="E7" s="1"/>
      <c r="F7" s="8" t="s">
        <v>7</v>
      </c>
    </row>
    <row r="8" spans="1:9" x14ac:dyDescent="0.25">
      <c r="A8" s="320"/>
      <c r="B8" s="321"/>
      <c r="C8" s="321"/>
      <c r="D8" s="321"/>
      <c r="E8" s="322"/>
      <c r="F8" s="9"/>
    </row>
    <row r="9" spans="1:9" x14ac:dyDescent="0.25">
      <c r="A9" s="337" t="s">
        <v>1107</v>
      </c>
      <c r="B9" s="338"/>
      <c r="C9" s="338"/>
      <c r="D9" s="338"/>
      <c r="E9" s="339"/>
      <c r="F9" s="10" t="s">
        <v>191</v>
      </c>
    </row>
    <row r="10" spans="1:9" x14ac:dyDescent="0.25">
      <c r="A10" s="331" t="s">
        <v>1108</v>
      </c>
      <c r="B10" s="332"/>
      <c r="C10" s="332"/>
      <c r="D10" s="332"/>
      <c r="E10" s="333"/>
      <c r="F10" s="10"/>
    </row>
    <row r="11" spans="1:9" x14ac:dyDescent="0.25">
      <c r="A11" s="334" t="s">
        <v>9</v>
      </c>
      <c r="B11" s="335"/>
      <c r="C11" s="335"/>
      <c r="D11" s="335"/>
      <c r="E11" s="336"/>
      <c r="F11" s="11"/>
    </row>
    <row r="12" spans="1:9" x14ac:dyDescent="0.25">
      <c r="A12" s="69"/>
      <c r="B12" s="69"/>
      <c r="C12" s="69"/>
      <c r="D12" s="69"/>
      <c r="E12" s="69"/>
      <c r="F12" s="70"/>
    </row>
    <row r="13" spans="1:9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  <c r="H13" s="194" t="s">
        <v>1110</v>
      </c>
      <c r="I13" s="27" t="s">
        <v>1109</v>
      </c>
    </row>
    <row r="14" spans="1:9" x14ac:dyDescent="0.25">
      <c r="A14" s="22">
        <v>2</v>
      </c>
      <c r="B14" s="74" t="s">
        <v>536</v>
      </c>
      <c r="C14" s="22" t="s">
        <v>905</v>
      </c>
      <c r="D14" s="22" t="s">
        <v>1104</v>
      </c>
      <c r="E14" s="22" t="s">
        <v>1100</v>
      </c>
      <c r="F14" s="22"/>
      <c r="G14" s="27">
        <f>485*2</f>
        <v>970</v>
      </c>
      <c r="H14" s="27">
        <v>288.14</v>
      </c>
      <c r="I14" s="27">
        <f>H14*2</f>
        <v>576.28</v>
      </c>
    </row>
    <row r="15" spans="1:9" x14ac:dyDescent="0.25">
      <c r="A15" s="22">
        <v>1</v>
      </c>
      <c r="B15" s="74" t="s">
        <v>536</v>
      </c>
      <c r="C15" s="22" t="s">
        <v>905</v>
      </c>
      <c r="D15" s="22" t="s">
        <v>1105</v>
      </c>
      <c r="E15" s="22" t="s">
        <v>1101</v>
      </c>
      <c r="F15" s="22"/>
      <c r="G15" s="27">
        <v>185</v>
      </c>
      <c r="H15" s="27">
        <v>124.98</v>
      </c>
      <c r="I15" s="27">
        <f>H15</f>
        <v>124.98</v>
      </c>
    </row>
    <row r="16" spans="1:9" x14ac:dyDescent="0.25">
      <c r="A16" s="22">
        <v>3</v>
      </c>
      <c r="B16" s="74" t="s">
        <v>536</v>
      </c>
      <c r="C16" s="22" t="s">
        <v>905</v>
      </c>
      <c r="D16" s="22" t="s">
        <v>1106</v>
      </c>
      <c r="E16" s="22" t="s">
        <v>1102</v>
      </c>
      <c r="F16" s="22"/>
      <c r="G16" s="27">
        <v>0</v>
      </c>
      <c r="H16" s="27">
        <v>23.97</v>
      </c>
      <c r="I16" s="27">
        <f>H16*3</f>
        <v>71.91</v>
      </c>
    </row>
    <row r="17" spans="1:10" x14ac:dyDescent="0.25">
      <c r="A17" s="22">
        <v>1</v>
      </c>
      <c r="B17" s="74" t="s">
        <v>536</v>
      </c>
      <c r="C17" s="22" t="s">
        <v>905</v>
      </c>
      <c r="D17" s="22">
        <v>1405</v>
      </c>
      <c r="E17" s="22" t="s">
        <v>1103</v>
      </c>
      <c r="F17" s="22"/>
      <c r="G17" s="27">
        <v>100</v>
      </c>
      <c r="H17" s="27">
        <v>83</v>
      </c>
      <c r="I17" s="27">
        <v>0</v>
      </c>
    </row>
    <row r="18" spans="1:10" x14ac:dyDescent="0.25">
      <c r="A18" s="143">
        <v>2</v>
      </c>
      <c r="B18" s="74" t="s">
        <v>536</v>
      </c>
      <c r="C18" s="22" t="s">
        <v>905</v>
      </c>
      <c r="D18" s="22">
        <v>4792</v>
      </c>
      <c r="E18" s="45" t="s">
        <v>1078</v>
      </c>
      <c r="F18" s="22"/>
      <c r="G18" s="27">
        <v>100</v>
      </c>
      <c r="H18" s="27">
        <v>35.99</v>
      </c>
      <c r="I18" s="27">
        <f>H18*2</f>
        <v>71.98</v>
      </c>
    </row>
    <row r="19" spans="1:10" x14ac:dyDescent="0.25">
      <c r="A19" s="143">
        <v>2</v>
      </c>
      <c r="B19" s="74" t="s">
        <v>536</v>
      </c>
      <c r="C19" s="22" t="s">
        <v>905</v>
      </c>
      <c r="D19" s="22">
        <v>1256</v>
      </c>
      <c r="E19" s="45" t="s">
        <v>907</v>
      </c>
      <c r="F19" s="22"/>
      <c r="G19" s="27">
        <v>170</v>
      </c>
      <c r="H19" s="27">
        <v>71.819999999999993</v>
      </c>
      <c r="I19" s="27">
        <f>H19*2</f>
        <v>143.63999999999999</v>
      </c>
      <c r="J19" s="75"/>
    </row>
    <row r="20" spans="1:10" x14ac:dyDescent="0.25">
      <c r="A20" s="195">
        <v>25</v>
      </c>
      <c r="B20" s="74" t="s">
        <v>111</v>
      </c>
      <c r="C20" s="18"/>
      <c r="D20" s="22"/>
      <c r="E20" s="18" t="s">
        <v>1111</v>
      </c>
      <c r="F20" s="22"/>
      <c r="G20" s="193">
        <v>25</v>
      </c>
      <c r="H20" s="75">
        <v>0.8</v>
      </c>
      <c r="I20" s="27">
        <f>H20*A20</f>
        <v>20</v>
      </c>
    </row>
    <row r="21" spans="1:10" x14ac:dyDescent="0.25">
      <c r="A21" s="143"/>
      <c r="B21" s="74"/>
      <c r="C21" s="22"/>
      <c r="D21" s="22"/>
      <c r="E21" s="22" t="s">
        <v>1115</v>
      </c>
      <c r="F21" s="23"/>
      <c r="G21" s="27">
        <v>20</v>
      </c>
      <c r="I21" s="27">
        <v>20</v>
      </c>
    </row>
    <row r="22" spans="1:10" x14ac:dyDescent="0.25">
      <c r="A22" s="143">
        <v>1</v>
      </c>
      <c r="B22" s="74" t="s">
        <v>116</v>
      </c>
      <c r="C22" s="22" t="s">
        <v>1113</v>
      </c>
      <c r="D22" s="22"/>
      <c r="E22" s="22" t="s">
        <v>1112</v>
      </c>
      <c r="F22" s="23"/>
      <c r="G22" s="27">
        <v>33</v>
      </c>
      <c r="H22" s="75">
        <v>25</v>
      </c>
      <c r="I22" s="27">
        <v>25</v>
      </c>
    </row>
    <row r="23" spans="1:10" x14ac:dyDescent="0.25">
      <c r="A23" s="143">
        <v>20</v>
      </c>
      <c r="B23" s="22" t="s">
        <v>111</v>
      </c>
      <c r="C23" s="22"/>
      <c r="D23" s="22"/>
      <c r="E23" s="22" t="s">
        <v>1114</v>
      </c>
      <c r="F23" s="23"/>
      <c r="G23" s="27">
        <v>9</v>
      </c>
      <c r="H23" s="75">
        <v>0.35</v>
      </c>
      <c r="I23" s="27">
        <f>H23*A23</f>
        <v>7</v>
      </c>
    </row>
    <row r="24" spans="1:10" x14ac:dyDescent="0.25">
      <c r="A24" s="143">
        <v>1</v>
      </c>
      <c r="B24" s="22" t="s">
        <v>116</v>
      </c>
      <c r="C24" s="22" t="s">
        <v>1116</v>
      </c>
      <c r="D24" s="22">
        <v>900451</v>
      </c>
      <c r="E24" s="22" t="s">
        <v>1117</v>
      </c>
      <c r="F24" s="22"/>
      <c r="G24" s="27">
        <v>70</v>
      </c>
      <c r="H24" s="27">
        <v>31.9</v>
      </c>
      <c r="I24" s="27">
        <f>H24</f>
        <v>31.9</v>
      </c>
    </row>
    <row r="25" spans="1:10" x14ac:dyDescent="0.25">
      <c r="A25" s="22"/>
      <c r="B25" s="22"/>
      <c r="C25" s="22"/>
      <c r="D25" s="22"/>
      <c r="E25" s="22"/>
      <c r="F25" s="23"/>
    </row>
    <row r="26" spans="1:10" x14ac:dyDescent="0.25">
      <c r="A26" s="22"/>
      <c r="B26" s="22"/>
      <c r="C26" s="22"/>
      <c r="D26" s="22"/>
      <c r="E26" s="22"/>
      <c r="F26" s="23"/>
      <c r="G26" s="27">
        <f>SUM(G14:G24)</f>
        <v>1682</v>
      </c>
      <c r="I26" s="27">
        <f>SUM(I14:I25)</f>
        <v>1092.69</v>
      </c>
    </row>
    <row r="27" spans="1:10" x14ac:dyDescent="0.25">
      <c r="A27" s="22"/>
      <c r="B27" s="22"/>
      <c r="C27" s="22"/>
      <c r="D27" s="22"/>
      <c r="E27" s="22"/>
      <c r="F27" s="23"/>
    </row>
    <row r="28" spans="1:10" x14ac:dyDescent="0.25">
      <c r="A28" s="22"/>
      <c r="B28" s="22"/>
      <c r="C28" s="22"/>
      <c r="D28" s="22"/>
      <c r="E28" s="22"/>
      <c r="F28" s="23"/>
    </row>
    <row r="29" spans="1:10" x14ac:dyDescent="0.25">
      <c r="A29" s="22"/>
      <c r="B29" s="22"/>
      <c r="C29" s="22"/>
      <c r="D29" s="22"/>
      <c r="E29" s="22"/>
      <c r="F29" s="22"/>
    </row>
    <row r="30" spans="1:10" x14ac:dyDescent="0.25">
      <c r="A30" s="22"/>
      <c r="B30" s="22"/>
      <c r="C30" s="22"/>
      <c r="D30" s="22"/>
      <c r="E30" s="22"/>
      <c r="F30" s="22"/>
    </row>
    <row r="31" spans="1:10" x14ac:dyDescent="0.25">
      <c r="A31" s="22"/>
      <c r="B31" s="22"/>
      <c r="C31" s="22"/>
      <c r="D31" s="22"/>
      <c r="E31" s="22"/>
      <c r="F31" s="22"/>
    </row>
    <row r="32" spans="1:10" x14ac:dyDescent="0.25">
      <c r="A32" s="22"/>
      <c r="B32" s="22"/>
      <c r="C32" s="22"/>
      <c r="D32" s="22"/>
      <c r="E32" s="22"/>
      <c r="F32" s="23"/>
    </row>
    <row r="33" spans="1:6" x14ac:dyDescent="0.25">
      <c r="A33" s="22"/>
      <c r="B33" s="22"/>
      <c r="C33" s="22"/>
      <c r="D33" s="22"/>
      <c r="E33" s="22"/>
      <c r="F33" s="23"/>
    </row>
    <row r="34" spans="1:6" x14ac:dyDescent="0.25">
      <c r="A34" s="22"/>
      <c r="B34" s="22"/>
      <c r="C34" s="22"/>
      <c r="D34" s="22"/>
      <c r="E34" s="79"/>
      <c r="F34" s="30"/>
    </row>
    <row r="35" spans="1:6" x14ac:dyDescent="0.25">
      <c r="A35" s="19"/>
      <c r="B35" s="19"/>
      <c r="C35" s="19"/>
      <c r="D35" s="19"/>
      <c r="E35" s="80"/>
      <c r="F35" s="20"/>
    </row>
    <row r="36" spans="1:6" x14ac:dyDescent="0.25">
      <c r="A36" s="19"/>
      <c r="B36" s="19"/>
      <c r="C36" s="19"/>
      <c r="D36" s="19"/>
      <c r="E36" s="19"/>
      <c r="F36" s="31"/>
    </row>
    <row r="37" spans="1:6" x14ac:dyDescent="0.25">
      <c r="A37" s="19"/>
      <c r="B37" s="19"/>
      <c r="C37" s="19"/>
      <c r="D37" s="19"/>
      <c r="E37" s="19"/>
      <c r="F37" s="19"/>
    </row>
    <row r="38" spans="1:6" x14ac:dyDescent="0.25">
      <c r="A38" s="32" t="s">
        <v>15</v>
      </c>
      <c r="B38" s="33"/>
      <c r="C38" s="33"/>
      <c r="D38" s="33"/>
      <c r="E38" s="33"/>
      <c r="F38" s="34" t="s">
        <v>16</v>
      </c>
    </row>
    <row r="39" spans="1:6" x14ac:dyDescent="0.25">
      <c r="A39" s="32"/>
      <c r="B39" s="33"/>
      <c r="C39" s="33"/>
      <c r="D39" s="33"/>
      <c r="E39" s="33"/>
      <c r="F39" s="35"/>
    </row>
    <row r="40" spans="1:6" x14ac:dyDescent="0.25">
      <c r="A40" s="32" t="s">
        <v>17</v>
      </c>
      <c r="B40" s="33"/>
      <c r="C40" s="33"/>
      <c r="D40" s="33"/>
      <c r="E40" s="33"/>
      <c r="F40" s="36"/>
    </row>
    <row r="41" spans="1:6" x14ac:dyDescent="0.25">
      <c r="A41" s="37"/>
      <c r="B41" s="38"/>
      <c r="C41" s="38"/>
      <c r="D41" s="38"/>
      <c r="E41" s="38"/>
      <c r="F41" s="34" t="s">
        <v>18</v>
      </c>
    </row>
    <row r="42" spans="1:6" x14ac:dyDescent="0.25">
      <c r="A42" s="32" t="s">
        <v>1128</v>
      </c>
      <c r="B42" s="33"/>
      <c r="C42" s="33"/>
      <c r="D42" s="33"/>
      <c r="E42" s="33"/>
      <c r="F42" s="39"/>
    </row>
    <row r="43" spans="1:6" x14ac:dyDescent="0.25">
      <c r="A43" s="40"/>
      <c r="B43" s="41"/>
      <c r="C43" s="41"/>
      <c r="D43" s="41"/>
      <c r="E43" s="41"/>
      <c r="F43" s="36"/>
    </row>
    <row r="45" spans="1:6" x14ac:dyDescent="0.25">
      <c r="C45" t="s">
        <v>1118</v>
      </c>
      <c r="D45">
        <v>1</v>
      </c>
      <c r="E45" t="s">
        <v>1119</v>
      </c>
    </row>
    <row r="46" spans="1:6" x14ac:dyDescent="0.25">
      <c r="C46" t="s">
        <v>1120</v>
      </c>
      <c r="D46">
        <v>3</v>
      </c>
      <c r="E46" t="s">
        <v>1121</v>
      </c>
      <c r="F46" s="27"/>
    </row>
    <row r="47" spans="1:6" x14ac:dyDescent="0.25">
      <c r="C47" t="s">
        <v>1122</v>
      </c>
      <c r="D47">
        <v>6.5</v>
      </c>
      <c r="E47" t="s">
        <v>518</v>
      </c>
      <c r="F47" s="24"/>
    </row>
    <row r="48" spans="1:6" x14ac:dyDescent="0.25">
      <c r="C48" t="s">
        <v>1123</v>
      </c>
      <c r="D48">
        <v>6.5</v>
      </c>
      <c r="E48" t="s">
        <v>1124</v>
      </c>
      <c r="F48" s="24"/>
    </row>
    <row r="49" spans="3:6" x14ac:dyDescent="0.25">
      <c r="C49" t="s">
        <v>1014</v>
      </c>
      <c r="D49" s="48">
        <v>3</v>
      </c>
      <c r="E49" t="s">
        <v>1125</v>
      </c>
    </row>
    <row r="50" spans="3:6" x14ac:dyDescent="0.25">
      <c r="D50">
        <f>SUM(D45:D49)</f>
        <v>20</v>
      </c>
      <c r="E50" t="s">
        <v>449</v>
      </c>
      <c r="F50" s="27">
        <f>D50*23</f>
        <v>460</v>
      </c>
    </row>
    <row r="51" spans="3:6" x14ac:dyDescent="0.25">
      <c r="F51" s="27"/>
    </row>
    <row r="52" spans="3:6" x14ac:dyDescent="0.25">
      <c r="E52" t="s">
        <v>157</v>
      </c>
      <c r="F52" s="51">
        <f>G26</f>
        <v>1682</v>
      </c>
    </row>
    <row r="53" spans="3:6" x14ac:dyDescent="0.25">
      <c r="F53" s="27"/>
    </row>
    <row r="54" spans="3:6" x14ac:dyDescent="0.25">
      <c r="E54" t="s">
        <v>161</v>
      </c>
      <c r="F54" s="47">
        <f>SUM(F50:F52)</f>
        <v>2142</v>
      </c>
    </row>
    <row r="55" spans="3:6" x14ac:dyDescent="0.25">
      <c r="F55" s="95" t="s">
        <v>1127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1B72-6D95-4A3E-84F2-97900D6FC52C}">
  <sheetPr>
    <pageSetUpPr fitToPage="1"/>
  </sheetPr>
  <dimension ref="A1:J50"/>
  <sheetViews>
    <sheetView topLeftCell="A7" workbookViewId="0">
      <selection activeCell="G44" sqref="G44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8.85546875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1556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47"/>
      <c r="B6" s="247"/>
      <c r="C6" s="247"/>
      <c r="D6" s="247"/>
      <c r="E6" s="247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1557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1558</v>
      </c>
      <c r="B10" s="309"/>
      <c r="C10" s="309"/>
      <c r="D10" s="309"/>
      <c r="E10" s="310"/>
      <c r="F10" s="10"/>
    </row>
    <row r="11" spans="1:8" x14ac:dyDescent="0.25">
      <c r="A11" s="311" t="s">
        <v>9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>
        <v>40</v>
      </c>
      <c r="B14" s="74" t="s">
        <v>111</v>
      </c>
      <c r="C14" s="18"/>
      <c r="D14" s="19"/>
      <c r="E14" s="18" t="s">
        <v>312</v>
      </c>
      <c r="F14" s="23">
        <f t="shared" ref="F14:F26" si="0">H14+H14*$G$30</f>
        <v>7.5</v>
      </c>
      <c r="G14">
        <v>0.15</v>
      </c>
      <c r="H14" s="75">
        <f>G14*A14</f>
        <v>6</v>
      </c>
    </row>
    <row r="15" spans="1:8" x14ac:dyDescent="0.25">
      <c r="A15" s="73">
        <v>35</v>
      </c>
      <c r="B15" s="74" t="s">
        <v>111</v>
      </c>
      <c r="C15" s="18"/>
      <c r="D15" s="22"/>
      <c r="E15" s="18" t="s">
        <v>311</v>
      </c>
      <c r="F15" s="23">
        <f t="shared" si="0"/>
        <v>10.9375</v>
      </c>
      <c r="G15" s="24">
        <v>0.25</v>
      </c>
      <c r="H15" s="75">
        <f t="shared" ref="H15:H27" si="1">G15*A15</f>
        <v>8.75</v>
      </c>
    </row>
    <row r="16" spans="1:8" x14ac:dyDescent="0.25">
      <c r="A16" s="73">
        <v>85</v>
      </c>
      <c r="B16" s="74" t="s">
        <v>111</v>
      </c>
      <c r="C16" s="18"/>
      <c r="D16" s="22"/>
      <c r="E16" s="18" t="s">
        <v>1560</v>
      </c>
      <c r="F16" s="23">
        <f t="shared" si="0"/>
        <v>58.437500000000007</v>
      </c>
      <c r="G16" s="24">
        <v>0.55000000000000004</v>
      </c>
      <c r="H16" s="75">
        <f t="shared" si="1"/>
        <v>46.750000000000007</v>
      </c>
    </row>
    <row r="17" spans="1:10" x14ac:dyDescent="0.25">
      <c r="A17" s="73">
        <v>75</v>
      </c>
      <c r="B17" s="74" t="s">
        <v>111</v>
      </c>
      <c r="C17" s="18"/>
      <c r="D17" s="22"/>
      <c r="E17" s="18" t="s">
        <v>581</v>
      </c>
      <c r="F17" s="23">
        <f t="shared" si="0"/>
        <v>84.375</v>
      </c>
      <c r="G17" s="24">
        <v>0.9</v>
      </c>
      <c r="H17" s="75">
        <f t="shared" si="1"/>
        <v>67.5</v>
      </c>
    </row>
    <row r="18" spans="1:10" x14ac:dyDescent="0.25">
      <c r="A18" s="73">
        <v>20</v>
      </c>
      <c r="B18" s="74" t="s">
        <v>111</v>
      </c>
      <c r="C18" s="18"/>
      <c r="D18" s="22"/>
      <c r="E18" s="18" t="s">
        <v>1561</v>
      </c>
      <c r="F18" s="23">
        <f t="shared" si="0"/>
        <v>35</v>
      </c>
      <c r="G18" s="24">
        <v>1.4</v>
      </c>
      <c r="H18" s="75">
        <f t="shared" si="1"/>
        <v>28</v>
      </c>
    </row>
    <row r="19" spans="1:10" x14ac:dyDescent="0.25">
      <c r="A19" s="73">
        <v>6</v>
      </c>
      <c r="B19" s="74" t="s">
        <v>116</v>
      </c>
      <c r="C19" s="18" t="s">
        <v>107</v>
      </c>
      <c r="D19" s="22" t="s">
        <v>431</v>
      </c>
      <c r="E19" s="18" t="s">
        <v>100</v>
      </c>
      <c r="F19" s="23">
        <f t="shared" si="0"/>
        <v>4.5</v>
      </c>
      <c r="G19" s="24">
        <v>0.6</v>
      </c>
      <c r="H19" s="75">
        <f t="shared" si="1"/>
        <v>3.5999999999999996</v>
      </c>
    </row>
    <row r="20" spans="1:10" x14ac:dyDescent="0.25">
      <c r="A20" s="73">
        <v>1</v>
      </c>
      <c r="B20" s="74" t="s">
        <v>116</v>
      </c>
      <c r="C20" s="18" t="s">
        <v>1563</v>
      </c>
      <c r="D20" s="22"/>
      <c r="E20" s="18" t="s">
        <v>1562</v>
      </c>
      <c r="F20" s="23">
        <f t="shared" si="0"/>
        <v>68.75</v>
      </c>
      <c r="G20" s="24">
        <v>55</v>
      </c>
      <c r="H20" s="75">
        <f t="shared" si="1"/>
        <v>55</v>
      </c>
    </row>
    <row r="21" spans="1:10" x14ac:dyDescent="0.25">
      <c r="A21" s="73">
        <v>1</v>
      </c>
      <c r="B21" s="74" t="s">
        <v>116</v>
      </c>
      <c r="C21" s="18"/>
      <c r="D21" s="22"/>
      <c r="E21" s="18" t="s">
        <v>1564</v>
      </c>
      <c r="F21" s="23">
        <f t="shared" si="0"/>
        <v>3.75</v>
      </c>
      <c r="G21" s="24">
        <v>3</v>
      </c>
      <c r="H21" s="75">
        <f t="shared" si="1"/>
        <v>3</v>
      </c>
      <c r="J21" s="75"/>
    </row>
    <row r="22" spans="1:10" x14ac:dyDescent="0.25">
      <c r="A22" s="73">
        <v>1</v>
      </c>
      <c r="B22" s="74" t="s">
        <v>116</v>
      </c>
      <c r="C22" s="18"/>
      <c r="D22" s="22"/>
      <c r="E22" s="18" t="s">
        <v>1565</v>
      </c>
      <c r="F22" s="23">
        <f t="shared" si="0"/>
        <v>16.25</v>
      </c>
      <c r="G22" s="24">
        <v>13</v>
      </c>
      <c r="H22" s="75">
        <f t="shared" si="1"/>
        <v>13</v>
      </c>
    </row>
    <row r="23" spans="1:10" x14ac:dyDescent="0.25">
      <c r="A23" s="26">
        <v>2</v>
      </c>
      <c r="B23" s="74" t="s">
        <v>111</v>
      </c>
      <c r="C23" s="22"/>
      <c r="D23" s="22"/>
      <c r="E23" s="22" t="s">
        <v>1566</v>
      </c>
      <c r="F23" s="23">
        <f t="shared" si="0"/>
        <v>7.5</v>
      </c>
      <c r="G23" s="24">
        <v>3</v>
      </c>
      <c r="H23" s="75">
        <f t="shared" si="1"/>
        <v>6</v>
      </c>
    </row>
    <row r="24" spans="1:10" x14ac:dyDescent="0.25">
      <c r="A24" s="76">
        <v>4</v>
      </c>
      <c r="B24" s="77" t="s">
        <v>111</v>
      </c>
      <c r="C24" s="78"/>
      <c r="D24" s="78"/>
      <c r="E24" s="78" t="s">
        <v>1567</v>
      </c>
      <c r="F24" s="23">
        <f t="shared" si="0"/>
        <v>4</v>
      </c>
      <c r="G24" s="24">
        <v>0.8</v>
      </c>
      <c r="H24" s="75">
        <f t="shared" si="1"/>
        <v>3.2</v>
      </c>
    </row>
    <row r="25" spans="1:10" x14ac:dyDescent="0.25">
      <c r="A25" s="22">
        <v>3</v>
      </c>
      <c r="B25" s="22" t="s">
        <v>111</v>
      </c>
      <c r="C25" s="22"/>
      <c r="D25" s="22"/>
      <c r="E25" s="22" t="s">
        <v>578</v>
      </c>
      <c r="F25" s="23">
        <f t="shared" si="0"/>
        <v>13.125</v>
      </c>
      <c r="G25" s="24">
        <v>3.5</v>
      </c>
      <c r="H25" s="75">
        <f t="shared" si="1"/>
        <v>10.5</v>
      </c>
    </row>
    <row r="26" spans="1:10" x14ac:dyDescent="0.25">
      <c r="A26" s="22">
        <v>3</v>
      </c>
      <c r="B26" s="22" t="s">
        <v>111</v>
      </c>
      <c r="C26" s="22"/>
      <c r="D26" s="22"/>
      <c r="E26" s="22" t="s">
        <v>579</v>
      </c>
      <c r="F26" s="23">
        <f t="shared" si="0"/>
        <v>16.875</v>
      </c>
      <c r="G26" s="24">
        <v>4.5</v>
      </c>
      <c r="H26" s="75">
        <f t="shared" si="1"/>
        <v>13.5</v>
      </c>
    </row>
    <row r="27" spans="1:10" x14ac:dyDescent="0.25">
      <c r="A27" s="22">
        <v>2</v>
      </c>
      <c r="B27" s="22" t="s">
        <v>116</v>
      </c>
      <c r="C27" s="22"/>
      <c r="D27" s="22"/>
      <c r="E27" s="22" t="s">
        <v>1568</v>
      </c>
      <c r="F27" s="23">
        <f>H27+H27*$G$30</f>
        <v>12.5</v>
      </c>
      <c r="G27" s="24">
        <v>5</v>
      </c>
      <c r="H27" s="75">
        <f t="shared" si="1"/>
        <v>10</v>
      </c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 t="s">
        <v>214</v>
      </c>
      <c r="F29" s="23">
        <f>SUM(F14:F28)</f>
        <v>343.5</v>
      </c>
      <c r="H29" s="24">
        <f>SUM(H14:H28)</f>
        <v>274.79999999999995</v>
      </c>
    </row>
    <row r="30" spans="1:10" x14ac:dyDescent="0.25">
      <c r="A30" s="22"/>
      <c r="B30" s="250" t="s">
        <v>1033</v>
      </c>
      <c r="C30" s="22"/>
      <c r="D30" s="22"/>
      <c r="E30" s="22"/>
      <c r="F30" s="22"/>
      <c r="G30" s="49">
        <v>0.25</v>
      </c>
      <c r="H30" s="24">
        <f>H29+G30*H29</f>
        <v>343.49999999999994</v>
      </c>
    </row>
    <row r="31" spans="1:10" x14ac:dyDescent="0.25">
      <c r="A31" s="22"/>
      <c r="B31" s="22" t="s">
        <v>1577</v>
      </c>
      <c r="C31" s="22"/>
      <c r="D31" s="22">
        <v>2</v>
      </c>
      <c r="E31" s="22" t="s">
        <v>1578</v>
      </c>
      <c r="F31" s="22"/>
      <c r="H31" s="24"/>
    </row>
    <row r="32" spans="1:10" x14ac:dyDescent="0.25">
      <c r="A32" s="22"/>
      <c r="B32" s="22" t="s">
        <v>1569</v>
      </c>
      <c r="C32" s="22"/>
      <c r="D32" s="22">
        <v>8</v>
      </c>
      <c r="E32" s="22" t="s">
        <v>1570</v>
      </c>
      <c r="F32" s="23"/>
      <c r="H32" s="24"/>
    </row>
    <row r="33" spans="1:8" x14ac:dyDescent="0.25">
      <c r="A33" s="22"/>
      <c r="B33" s="22" t="s">
        <v>1572</v>
      </c>
      <c r="C33" s="22"/>
      <c r="D33" s="22">
        <v>8</v>
      </c>
      <c r="E33" s="22" t="s">
        <v>1573</v>
      </c>
      <c r="F33" s="101"/>
      <c r="H33" s="24"/>
    </row>
    <row r="34" spans="1:8" x14ac:dyDescent="0.25">
      <c r="A34" s="22"/>
      <c r="B34" s="22" t="s">
        <v>1571</v>
      </c>
      <c r="C34" s="22"/>
      <c r="D34" s="22">
        <v>3</v>
      </c>
      <c r="E34" s="22" t="s">
        <v>1574</v>
      </c>
      <c r="F34" s="101"/>
      <c r="H34" s="24"/>
    </row>
    <row r="35" spans="1:8" x14ac:dyDescent="0.25">
      <c r="A35" s="22"/>
      <c r="B35" s="22" t="s">
        <v>1575</v>
      </c>
      <c r="C35" s="22"/>
      <c r="D35" s="22">
        <v>3</v>
      </c>
      <c r="E35" s="22" t="s">
        <v>1576</v>
      </c>
      <c r="F35" s="22"/>
      <c r="H35" s="24"/>
    </row>
    <row r="36" spans="1:8" x14ac:dyDescent="0.25">
      <c r="A36" s="22"/>
      <c r="B36" s="22"/>
      <c r="C36" s="22"/>
      <c r="D36" s="22"/>
      <c r="E36" s="22"/>
      <c r="F36" s="101"/>
    </row>
    <row r="37" spans="1:8" x14ac:dyDescent="0.25">
      <c r="A37" s="19"/>
      <c r="B37" s="22"/>
      <c r="C37" s="22"/>
      <c r="D37" s="22">
        <f>SUM(D31:D36)</f>
        <v>24</v>
      </c>
      <c r="E37" s="22" t="s">
        <v>1254</v>
      </c>
      <c r="F37" s="23">
        <f>D37*23</f>
        <v>552</v>
      </c>
      <c r="H37" s="24"/>
    </row>
    <row r="38" spans="1:8" x14ac:dyDescent="0.25">
      <c r="A38" s="19"/>
      <c r="B38" s="22"/>
      <c r="C38" s="22"/>
      <c r="D38" s="22"/>
      <c r="E38" s="22"/>
      <c r="F38" s="22"/>
    </row>
    <row r="39" spans="1:8" x14ac:dyDescent="0.25">
      <c r="A39" s="19"/>
      <c r="B39" s="22"/>
      <c r="C39" s="22"/>
      <c r="D39" s="22"/>
      <c r="E39" s="22" t="s">
        <v>146</v>
      </c>
      <c r="F39" s="23">
        <v>100</v>
      </c>
    </row>
    <row r="40" spans="1:8" x14ac:dyDescent="0.25">
      <c r="A40" s="19"/>
      <c r="B40" s="22"/>
      <c r="C40" s="22"/>
      <c r="D40" s="22"/>
      <c r="E40" s="22"/>
      <c r="F40" s="23"/>
    </row>
    <row r="41" spans="1:8" x14ac:dyDescent="0.25">
      <c r="A41" s="19"/>
      <c r="B41" s="22"/>
      <c r="C41" s="22"/>
      <c r="D41" s="22"/>
      <c r="E41" s="22" t="s">
        <v>1184</v>
      </c>
      <c r="F41" s="23">
        <f>SUM(F29:F39)</f>
        <v>995.5</v>
      </c>
    </row>
    <row r="42" spans="1:8" x14ac:dyDescent="0.25">
      <c r="A42" s="19"/>
      <c r="B42" s="22"/>
      <c r="C42" s="22"/>
      <c r="D42" s="22"/>
      <c r="E42" s="22"/>
      <c r="F42" s="241" t="s">
        <v>1579</v>
      </c>
    </row>
    <row r="43" spans="1:8" x14ac:dyDescent="0.25">
      <c r="A43" s="19"/>
      <c r="B43" s="22"/>
      <c r="C43" s="22"/>
      <c r="D43" s="22"/>
      <c r="E43" s="22"/>
      <c r="F43" s="23"/>
    </row>
    <row r="44" spans="1:8" x14ac:dyDescent="0.25">
      <c r="A44" s="40"/>
      <c r="F44" s="27"/>
    </row>
    <row r="45" spans="1:8" x14ac:dyDescent="0.25">
      <c r="A45" s="32" t="s">
        <v>15</v>
      </c>
      <c r="B45" s="33"/>
      <c r="C45" s="33"/>
      <c r="D45" s="33"/>
      <c r="E45" s="33"/>
      <c r="F45" s="34" t="s">
        <v>16</v>
      </c>
    </row>
    <row r="46" spans="1:8" x14ac:dyDescent="0.25">
      <c r="A46" s="32"/>
      <c r="B46" s="33"/>
      <c r="C46" s="33"/>
      <c r="D46" s="33"/>
      <c r="E46" s="33"/>
      <c r="F46" s="35"/>
    </row>
    <row r="47" spans="1:8" x14ac:dyDescent="0.25">
      <c r="A47" s="32" t="s">
        <v>17</v>
      </c>
      <c r="B47" s="33"/>
      <c r="C47" s="33"/>
      <c r="D47" s="33"/>
      <c r="E47" s="33"/>
      <c r="F47" s="36"/>
    </row>
    <row r="48" spans="1:8" x14ac:dyDescent="0.25">
      <c r="A48" s="37"/>
      <c r="B48" s="38"/>
      <c r="C48" s="38"/>
      <c r="D48" s="38"/>
      <c r="E48" s="38"/>
      <c r="F48" s="34" t="s">
        <v>18</v>
      </c>
    </row>
    <row r="49" spans="1:6" x14ac:dyDescent="0.25">
      <c r="A49" s="32" t="s">
        <v>1559</v>
      </c>
      <c r="B49" s="33"/>
      <c r="C49" s="33"/>
      <c r="D49" s="33"/>
      <c r="E49" s="33"/>
      <c r="F49" s="39"/>
    </row>
    <row r="50" spans="1:6" x14ac:dyDescent="0.25">
      <c r="A50" s="40"/>
      <c r="B50" s="41"/>
      <c r="C50" s="41"/>
      <c r="D50" s="41"/>
      <c r="E50" s="41"/>
      <c r="F50" s="36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5EE80-5BEA-4681-8226-0B3460A1FA15}">
  <sheetPr>
    <pageSetUpPr fitToPage="1"/>
  </sheetPr>
  <dimension ref="A1:H164"/>
  <sheetViews>
    <sheetView topLeftCell="A10" zoomScale="110" zoomScaleNormal="110" workbookViewId="0">
      <selection activeCell="F164" sqref="A89:F164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7109375" customWidth="1"/>
    <col min="5" max="5" width="32.7109375" customWidth="1"/>
    <col min="6" max="6" width="41" customWidth="1"/>
    <col min="7" max="7" width="9.42578125" style="27" bestFit="1" customWidth="1"/>
    <col min="8" max="8" width="12.28515625" style="27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1297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25"/>
      <c r="B6" s="225"/>
      <c r="C6" s="225"/>
      <c r="D6" s="225"/>
      <c r="E6" s="225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1291</v>
      </c>
      <c r="B9" s="324"/>
      <c r="C9" s="324"/>
      <c r="D9" s="324"/>
      <c r="E9" s="325"/>
      <c r="F9" s="10" t="s">
        <v>1293</v>
      </c>
    </row>
    <row r="10" spans="1:8" x14ac:dyDescent="0.25">
      <c r="A10" s="308" t="s">
        <v>1292</v>
      </c>
      <c r="B10" s="309"/>
      <c r="C10" s="309"/>
      <c r="D10" s="309"/>
      <c r="E10" s="310"/>
      <c r="F10" s="10" t="s">
        <v>9</v>
      </c>
    </row>
    <row r="11" spans="1:8" x14ac:dyDescent="0.25">
      <c r="A11" s="311" t="s">
        <v>9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>
        <v>5</v>
      </c>
      <c r="B14" s="22" t="s">
        <v>116</v>
      </c>
      <c r="C14" s="22" t="s">
        <v>1326</v>
      </c>
      <c r="D14" s="22"/>
      <c r="E14" s="22" t="s">
        <v>1327</v>
      </c>
      <c r="F14" s="22"/>
      <c r="G14" s="27">
        <v>5.56</v>
      </c>
      <c r="H14" s="27">
        <f t="shared" ref="H14:H46" si="0">G14*A14</f>
        <v>27.799999999999997</v>
      </c>
    </row>
    <row r="15" spans="1:8" x14ac:dyDescent="0.25">
      <c r="A15" s="22">
        <v>2</v>
      </c>
      <c r="B15" s="22" t="s">
        <v>116</v>
      </c>
      <c r="C15" s="22" t="s">
        <v>1328</v>
      </c>
      <c r="D15" s="22"/>
      <c r="E15" s="22" t="s">
        <v>1329</v>
      </c>
      <c r="F15" s="22"/>
      <c r="G15" s="27">
        <v>26.55</v>
      </c>
      <c r="H15" s="27">
        <f t="shared" si="0"/>
        <v>53.1</v>
      </c>
    </row>
    <row r="16" spans="1:8" x14ac:dyDescent="0.25">
      <c r="A16" s="22">
        <v>10</v>
      </c>
      <c r="B16" s="22" t="s">
        <v>116</v>
      </c>
      <c r="C16" s="22"/>
      <c r="D16" s="22"/>
      <c r="E16" s="22" t="s">
        <v>1711</v>
      </c>
      <c r="F16" s="22"/>
      <c r="G16" s="27">
        <v>1.1599999999999999</v>
      </c>
      <c r="H16" s="27">
        <f t="shared" si="0"/>
        <v>11.6</v>
      </c>
    </row>
    <row r="17" spans="1:8" x14ac:dyDescent="0.25">
      <c r="A17" s="22">
        <v>3</v>
      </c>
      <c r="B17" s="22" t="s">
        <v>116</v>
      </c>
      <c r="C17" s="22" t="s">
        <v>1338</v>
      </c>
      <c r="D17" s="22"/>
      <c r="E17" s="22" t="s">
        <v>1339</v>
      </c>
      <c r="F17" s="22"/>
      <c r="G17" s="27">
        <v>41.81</v>
      </c>
      <c r="H17" s="27">
        <f t="shared" si="0"/>
        <v>125.43</v>
      </c>
    </row>
    <row r="18" spans="1:8" x14ac:dyDescent="0.25">
      <c r="A18" s="22">
        <v>59</v>
      </c>
      <c r="B18" s="22" t="s">
        <v>116</v>
      </c>
      <c r="C18" s="22" t="s">
        <v>84</v>
      </c>
      <c r="D18" s="22">
        <v>14613</v>
      </c>
      <c r="E18" s="22" t="s">
        <v>92</v>
      </c>
      <c r="F18" s="22"/>
      <c r="G18" s="27">
        <v>0.64680000000000004</v>
      </c>
      <c r="H18" s="27">
        <f t="shared" si="0"/>
        <v>38.161200000000001</v>
      </c>
    </row>
    <row r="19" spans="1:8" x14ac:dyDescent="0.25">
      <c r="A19" s="22">
        <v>59</v>
      </c>
      <c r="B19" s="22" t="s">
        <v>116</v>
      </c>
      <c r="C19" s="22" t="s">
        <v>84</v>
      </c>
      <c r="D19" s="22" t="s">
        <v>93</v>
      </c>
      <c r="E19" s="22" t="s">
        <v>94</v>
      </c>
      <c r="F19" s="22"/>
      <c r="G19" s="27">
        <v>1.2397</v>
      </c>
      <c r="H19" s="27">
        <f t="shared" si="0"/>
        <v>73.142300000000006</v>
      </c>
    </row>
    <row r="20" spans="1:8" x14ac:dyDescent="0.25">
      <c r="A20" s="22">
        <v>3</v>
      </c>
      <c r="B20" s="22" t="s">
        <v>116</v>
      </c>
      <c r="C20" s="22" t="s">
        <v>84</v>
      </c>
      <c r="D20" s="22">
        <v>14614</v>
      </c>
      <c r="E20" s="22" t="s">
        <v>91</v>
      </c>
      <c r="F20" s="22"/>
      <c r="G20" s="27">
        <v>1.5092000000000001</v>
      </c>
      <c r="H20" s="27">
        <f t="shared" si="0"/>
        <v>4.5276000000000005</v>
      </c>
    </row>
    <row r="21" spans="1:8" x14ac:dyDescent="0.25">
      <c r="A21" s="22">
        <v>3</v>
      </c>
      <c r="B21" s="22" t="s">
        <v>116</v>
      </c>
      <c r="C21" s="22" t="s">
        <v>84</v>
      </c>
      <c r="D21" s="22" t="s">
        <v>95</v>
      </c>
      <c r="E21" s="22" t="s">
        <v>96</v>
      </c>
      <c r="F21" s="22"/>
      <c r="G21" s="27">
        <v>2.4205999999999999</v>
      </c>
      <c r="H21" s="27">
        <f t="shared" si="0"/>
        <v>7.2617999999999991</v>
      </c>
    </row>
    <row r="22" spans="1:8" x14ac:dyDescent="0.25">
      <c r="A22" s="22">
        <v>16</v>
      </c>
      <c r="B22" s="22" t="s">
        <v>116</v>
      </c>
      <c r="C22" s="22" t="s">
        <v>84</v>
      </c>
      <c r="D22" s="22">
        <v>14000</v>
      </c>
      <c r="E22" s="22" t="s">
        <v>1343</v>
      </c>
      <c r="F22" s="22"/>
      <c r="G22" s="27">
        <v>1.8</v>
      </c>
      <c r="H22" s="27">
        <f t="shared" si="0"/>
        <v>28.8</v>
      </c>
    </row>
    <row r="23" spans="1:8" x14ac:dyDescent="0.25">
      <c r="A23" s="22">
        <v>12</v>
      </c>
      <c r="B23" s="22" t="s">
        <v>116</v>
      </c>
      <c r="C23" s="22" t="s">
        <v>84</v>
      </c>
      <c r="D23" s="22">
        <v>14004</v>
      </c>
      <c r="E23" s="22" t="s">
        <v>1344</v>
      </c>
      <c r="F23" s="22"/>
      <c r="G23" s="27">
        <v>2.0384000000000002</v>
      </c>
      <c r="H23" s="27">
        <f t="shared" si="0"/>
        <v>24.460800000000003</v>
      </c>
    </row>
    <row r="24" spans="1:8" x14ac:dyDescent="0.25">
      <c r="A24" s="22">
        <v>19</v>
      </c>
      <c r="B24" s="22" t="s">
        <v>116</v>
      </c>
      <c r="C24" s="22" t="s">
        <v>84</v>
      </c>
      <c r="D24" s="22" t="s">
        <v>1345</v>
      </c>
      <c r="E24" s="22" t="s">
        <v>1346</v>
      </c>
      <c r="F24" s="22"/>
      <c r="G24" s="27">
        <v>2.2999999999999998</v>
      </c>
      <c r="H24" s="27">
        <f t="shared" si="0"/>
        <v>43.699999999999996</v>
      </c>
    </row>
    <row r="25" spans="1:8" x14ac:dyDescent="0.25">
      <c r="A25" s="22">
        <v>19</v>
      </c>
      <c r="B25" s="22" t="s">
        <v>116</v>
      </c>
      <c r="C25" s="22" t="s">
        <v>84</v>
      </c>
      <c r="D25" s="22" t="s">
        <v>1347</v>
      </c>
      <c r="E25" s="22" t="s">
        <v>1348</v>
      </c>
      <c r="F25" s="22"/>
      <c r="G25" s="27">
        <v>1</v>
      </c>
      <c r="H25" s="27">
        <f t="shared" si="0"/>
        <v>19</v>
      </c>
    </row>
    <row r="26" spans="1:8" x14ac:dyDescent="0.25">
      <c r="A26" s="22">
        <v>3</v>
      </c>
      <c r="B26" s="22" t="s">
        <v>116</v>
      </c>
      <c r="C26" s="22" t="s">
        <v>84</v>
      </c>
      <c r="D26" s="22">
        <v>14052</v>
      </c>
      <c r="E26" s="22" t="s">
        <v>1349</v>
      </c>
      <c r="F26" s="22"/>
      <c r="G26" s="27">
        <v>7.4790000000000001</v>
      </c>
      <c r="H26" s="27">
        <f t="shared" si="0"/>
        <v>22.437000000000001</v>
      </c>
    </row>
    <row r="27" spans="1:8" x14ac:dyDescent="0.25">
      <c r="A27" s="22">
        <v>5</v>
      </c>
      <c r="B27" s="22" t="s">
        <v>116</v>
      </c>
      <c r="C27" s="22" t="s">
        <v>84</v>
      </c>
      <c r="D27" s="22">
        <v>14201</v>
      </c>
      <c r="E27" s="22" t="s">
        <v>1350</v>
      </c>
      <c r="F27" s="22"/>
      <c r="G27" s="27">
        <v>2.98</v>
      </c>
      <c r="H27" s="27">
        <f t="shared" si="0"/>
        <v>14.9</v>
      </c>
    </row>
    <row r="28" spans="1:8" x14ac:dyDescent="0.25">
      <c r="A28" s="22">
        <v>30</v>
      </c>
      <c r="B28" s="22" t="s">
        <v>116</v>
      </c>
      <c r="C28" s="22" t="s">
        <v>84</v>
      </c>
      <c r="D28" s="22">
        <v>14203</v>
      </c>
      <c r="E28" s="22" t="s">
        <v>1351</v>
      </c>
      <c r="F28" s="22"/>
      <c r="G28" s="27">
        <v>2.8664999999999998</v>
      </c>
      <c r="H28" s="27">
        <f t="shared" si="0"/>
        <v>85.99499999999999</v>
      </c>
    </row>
    <row r="29" spans="1:8" x14ac:dyDescent="0.25">
      <c r="A29" s="22">
        <v>14</v>
      </c>
      <c r="B29" s="22" t="s">
        <v>116</v>
      </c>
      <c r="C29" s="22" t="s">
        <v>84</v>
      </c>
      <c r="D29" s="22">
        <v>14210</v>
      </c>
      <c r="E29" s="22" t="s">
        <v>1352</v>
      </c>
      <c r="F29" s="22"/>
      <c r="G29" s="27">
        <v>5.4488000000000003</v>
      </c>
      <c r="H29" s="27">
        <f t="shared" si="0"/>
        <v>76.283200000000008</v>
      </c>
    </row>
    <row r="30" spans="1:8" x14ac:dyDescent="0.25">
      <c r="A30" s="22">
        <v>86</v>
      </c>
      <c r="B30" s="22" t="s">
        <v>116</v>
      </c>
      <c r="C30" s="22" t="s">
        <v>84</v>
      </c>
      <c r="D30" s="22">
        <v>14041</v>
      </c>
      <c r="E30" s="22" t="s">
        <v>100</v>
      </c>
      <c r="F30" s="22"/>
      <c r="G30" s="27">
        <v>0.56210000000000004</v>
      </c>
      <c r="H30" s="27">
        <f t="shared" si="0"/>
        <v>48.340600000000002</v>
      </c>
    </row>
    <row r="31" spans="1:8" x14ac:dyDescent="0.25">
      <c r="A31" s="22">
        <v>2</v>
      </c>
      <c r="B31" s="22" t="s">
        <v>116</v>
      </c>
      <c r="C31" s="22" t="s">
        <v>84</v>
      </c>
      <c r="D31" s="22">
        <v>14015</v>
      </c>
      <c r="E31" s="22" t="s">
        <v>1353</v>
      </c>
      <c r="F31" s="22"/>
      <c r="G31" s="27">
        <v>5.7084999999999999</v>
      </c>
      <c r="H31" s="27">
        <f t="shared" si="0"/>
        <v>11.417</v>
      </c>
    </row>
    <row r="32" spans="1:8" x14ac:dyDescent="0.25">
      <c r="A32" s="22">
        <v>1</v>
      </c>
      <c r="B32" s="22" t="s">
        <v>116</v>
      </c>
      <c r="C32" s="22" t="s">
        <v>84</v>
      </c>
      <c r="D32" s="22">
        <v>14370</v>
      </c>
      <c r="E32" s="22" t="s">
        <v>1354</v>
      </c>
      <c r="F32" s="22"/>
      <c r="G32" s="27">
        <v>11.0642</v>
      </c>
      <c r="H32" s="27">
        <f t="shared" si="0"/>
        <v>11.0642</v>
      </c>
    </row>
    <row r="33" spans="1:8" x14ac:dyDescent="0.25">
      <c r="A33" s="22">
        <v>2</v>
      </c>
      <c r="B33" s="22" t="s">
        <v>116</v>
      </c>
      <c r="C33" s="22" t="s">
        <v>84</v>
      </c>
      <c r="D33" s="22">
        <v>14026</v>
      </c>
      <c r="E33" s="22" t="s">
        <v>1355</v>
      </c>
      <c r="F33" s="22"/>
      <c r="G33" s="27">
        <v>1.0241</v>
      </c>
      <c r="H33" s="27">
        <f t="shared" si="0"/>
        <v>2.0482</v>
      </c>
    </row>
    <row r="34" spans="1:8" x14ac:dyDescent="0.25">
      <c r="A34" s="22">
        <v>2</v>
      </c>
      <c r="B34" s="22" t="s">
        <v>116</v>
      </c>
      <c r="C34" s="22" t="s">
        <v>84</v>
      </c>
      <c r="D34" s="22" t="s">
        <v>941</v>
      </c>
      <c r="E34" s="22" t="s">
        <v>942</v>
      </c>
      <c r="F34" s="22"/>
      <c r="G34" s="27">
        <v>1.9551000000000001</v>
      </c>
      <c r="H34" s="27">
        <f t="shared" si="0"/>
        <v>3.9102000000000001</v>
      </c>
    </row>
    <row r="35" spans="1:8" x14ac:dyDescent="0.25">
      <c r="A35" s="22">
        <v>4</v>
      </c>
      <c r="B35" s="22" t="s">
        <v>116</v>
      </c>
      <c r="C35" s="22" t="s">
        <v>84</v>
      </c>
      <c r="D35" s="22" t="s">
        <v>1356</v>
      </c>
      <c r="E35" s="22" t="s">
        <v>1357</v>
      </c>
      <c r="F35" s="22"/>
      <c r="G35" s="27">
        <v>3.6015000000000001</v>
      </c>
      <c r="H35" s="27">
        <f t="shared" si="0"/>
        <v>14.406000000000001</v>
      </c>
    </row>
    <row r="36" spans="1:8" x14ac:dyDescent="0.25">
      <c r="A36" s="22">
        <v>7</v>
      </c>
      <c r="B36" s="22" t="s">
        <v>116</v>
      </c>
      <c r="C36" s="22" t="s">
        <v>1358</v>
      </c>
      <c r="D36" s="22" t="s">
        <v>1359</v>
      </c>
      <c r="E36" s="22" t="s">
        <v>1710</v>
      </c>
      <c r="F36" s="22"/>
      <c r="G36" s="27">
        <v>8</v>
      </c>
      <c r="H36" s="27">
        <f t="shared" si="0"/>
        <v>56</v>
      </c>
    </row>
    <row r="37" spans="1:8" x14ac:dyDescent="0.25">
      <c r="A37" s="22">
        <v>3</v>
      </c>
      <c r="B37" s="22" t="s">
        <v>116</v>
      </c>
      <c r="C37" s="22" t="s">
        <v>84</v>
      </c>
      <c r="D37" s="22" t="s">
        <v>1360</v>
      </c>
      <c r="E37" s="22" t="s">
        <v>1361</v>
      </c>
      <c r="F37" s="22"/>
      <c r="G37" s="27">
        <v>5.1216200000000001</v>
      </c>
      <c r="H37" s="27">
        <f t="shared" si="0"/>
        <v>15.36486</v>
      </c>
    </row>
    <row r="38" spans="1:8" x14ac:dyDescent="0.25">
      <c r="A38" s="22">
        <v>1</v>
      </c>
      <c r="B38" s="22" t="s">
        <v>116</v>
      </c>
      <c r="C38" s="22" t="s">
        <v>84</v>
      </c>
      <c r="D38" s="22" t="s">
        <v>1378</v>
      </c>
      <c r="E38" s="22" t="s">
        <v>1379</v>
      </c>
      <c r="F38" s="22"/>
      <c r="G38" s="27">
        <v>4.2839999999999998</v>
      </c>
      <c r="H38" s="27">
        <f t="shared" si="0"/>
        <v>4.2839999999999998</v>
      </c>
    </row>
    <row r="39" spans="1:8" x14ac:dyDescent="0.25">
      <c r="A39" s="22">
        <v>1</v>
      </c>
      <c r="B39" s="22" t="s">
        <v>116</v>
      </c>
      <c r="C39" s="22" t="s">
        <v>1373</v>
      </c>
      <c r="D39" s="22" t="s">
        <v>1380</v>
      </c>
      <c r="E39" s="22" t="s">
        <v>1381</v>
      </c>
      <c r="F39" s="22"/>
      <c r="G39" s="27">
        <v>4.0709999999999997</v>
      </c>
      <c r="H39" s="27">
        <f t="shared" si="0"/>
        <v>4.0709999999999997</v>
      </c>
    </row>
    <row r="40" spans="1:8" x14ac:dyDescent="0.25">
      <c r="A40" s="22">
        <v>1</v>
      </c>
      <c r="B40" s="22" t="s">
        <v>116</v>
      </c>
      <c r="C40" s="22" t="s">
        <v>1373</v>
      </c>
      <c r="D40" s="22" t="s">
        <v>1382</v>
      </c>
      <c r="E40" s="22" t="s">
        <v>1383</v>
      </c>
      <c r="F40" s="22"/>
      <c r="G40" s="27">
        <v>4.6020000000000003</v>
      </c>
      <c r="H40" s="27">
        <f t="shared" si="0"/>
        <v>4.6020000000000003</v>
      </c>
    </row>
    <row r="41" spans="1:8" x14ac:dyDescent="0.25">
      <c r="A41" s="22">
        <v>2</v>
      </c>
      <c r="B41" s="22" t="s">
        <v>116</v>
      </c>
      <c r="C41" s="22" t="s">
        <v>84</v>
      </c>
      <c r="D41" s="22" t="s">
        <v>1384</v>
      </c>
      <c r="E41" s="22" t="s">
        <v>1385</v>
      </c>
      <c r="F41" s="22"/>
      <c r="G41" s="27">
        <v>1.407</v>
      </c>
      <c r="H41" s="27">
        <f t="shared" si="0"/>
        <v>2.8140000000000001</v>
      </c>
    </row>
    <row r="42" spans="1:8" x14ac:dyDescent="0.25">
      <c r="A42" s="22">
        <v>1</v>
      </c>
      <c r="B42" s="22" t="s">
        <v>116</v>
      </c>
      <c r="C42" s="22" t="s">
        <v>84</v>
      </c>
      <c r="D42" s="22" t="s">
        <v>1386</v>
      </c>
      <c r="E42" s="22" t="s">
        <v>1387</v>
      </c>
      <c r="F42" s="22"/>
      <c r="G42" s="27">
        <v>2.3426999999999998</v>
      </c>
      <c r="H42" s="27">
        <f t="shared" si="0"/>
        <v>2.3426999999999998</v>
      </c>
    </row>
    <row r="43" spans="1:8" x14ac:dyDescent="0.25">
      <c r="A43" s="22">
        <v>1</v>
      </c>
      <c r="B43" s="22" t="s">
        <v>116</v>
      </c>
      <c r="C43" s="22" t="s">
        <v>474</v>
      </c>
      <c r="D43" s="22" t="s">
        <v>1388</v>
      </c>
      <c r="E43" s="22" t="s">
        <v>1389</v>
      </c>
      <c r="F43" s="22"/>
      <c r="G43" s="27">
        <v>5.5640000000000001</v>
      </c>
      <c r="H43" s="27">
        <f t="shared" si="0"/>
        <v>5.5640000000000001</v>
      </c>
    </row>
    <row r="44" spans="1:8" x14ac:dyDescent="0.25">
      <c r="A44" s="22">
        <v>3</v>
      </c>
      <c r="B44" s="22" t="s">
        <v>116</v>
      </c>
      <c r="C44" s="22" t="s">
        <v>84</v>
      </c>
      <c r="D44" s="22" t="s">
        <v>1390</v>
      </c>
      <c r="E44" s="22" t="s">
        <v>1391</v>
      </c>
      <c r="F44" s="22"/>
      <c r="G44" s="27">
        <v>3.1065</v>
      </c>
      <c r="H44" s="27">
        <f t="shared" si="0"/>
        <v>9.3194999999999997</v>
      </c>
    </row>
    <row r="45" spans="1:8" x14ac:dyDescent="0.25">
      <c r="A45" s="22">
        <v>1</v>
      </c>
      <c r="B45" s="22" t="s">
        <v>116</v>
      </c>
      <c r="C45" s="22" t="s">
        <v>84</v>
      </c>
      <c r="D45" s="22" t="s">
        <v>1392</v>
      </c>
      <c r="E45" s="22" t="s">
        <v>1393</v>
      </c>
      <c r="F45" s="22"/>
      <c r="G45" s="27">
        <v>5.8311000000000002</v>
      </c>
      <c r="H45" s="27">
        <f t="shared" si="0"/>
        <v>5.8311000000000002</v>
      </c>
    </row>
    <row r="46" spans="1:8" x14ac:dyDescent="0.25">
      <c r="A46" s="22">
        <v>2</v>
      </c>
      <c r="B46" s="22" t="s">
        <v>116</v>
      </c>
      <c r="C46" s="22" t="s">
        <v>261</v>
      </c>
      <c r="D46" s="22" t="s">
        <v>1394</v>
      </c>
      <c r="E46" s="22" t="s">
        <v>1395</v>
      </c>
      <c r="F46" s="22"/>
      <c r="G46" s="27">
        <v>4.1989999999999998</v>
      </c>
      <c r="H46" s="27">
        <f t="shared" si="0"/>
        <v>8.3979999999999997</v>
      </c>
    </row>
    <row r="47" spans="1:8" x14ac:dyDescent="0.25">
      <c r="A47" s="22">
        <v>2</v>
      </c>
      <c r="B47" s="22" t="s">
        <v>116</v>
      </c>
      <c r="C47" s="22" t="s">
        <v>261</v>
      </c>
      <c r="D47" s="22">
        <v>405280120000</v>
      </c>
      <c r="E47" s="22" t="s">
        <v>1396</v>
      </c>
      <c r="F47" s="22"/>
      <c r="G47" s="27">
        <v>4.5305</v>
      </c>
      <c r="H47" s="27">
        <f>G47*A47</f>
        <v>9.0609999999999999</v>
      </c>
    </row>
    <row r="48" spans="1:8" x14ac:dyDescent="0.25">
      <c r="A48" s="19"/>
      <c r="B48" s="19"/>
      <c r="C48" s="19"/>
      <c r="D48" s="19"/>
      <c r="E48" s="80"/>
      <c r="F48" s="20"/>
    </row>
    <row r="49" spans="1:8" x14ac:dyDescent="0.25">
      <c r="A49" s="19"/>
      <c r="B49" s="19"/>
      <c r="C49" s="19"/>
      <c r="D49" s="19"/>
      <c r="E49" s="80"/>
      <c r="F49" s="20"/>
      <c r="H49" s="27">
        <f>SUM(H14:H48)</f>
        <v>875.43725999999992</v>
      </c>
    </row>
    <row r="50" spans="1:8" x14ac:dyDescent="0.25">
      <c r="A50" s="19"/>
      <c r="B50" s="19"/>
      <c r="C50" s="19"/>
      <c r="D50" s="19"/>
      <c r="E50" s="19"/>
      <c r="F50" s="19"/>
    </row>
    <row r="51" spans="1:8" x14ac:dyDescent="0.25">
      <c r="A51" s="32" t="s">
        <v>15</v>
      </c>
      <c r="B51" s="33"/>
      <c r="C51" s="33"/>
      <c r="D51" s="33"/>
      <c r="E51" s="33"/>
      <c r="F51" s="34" t="s">
        <v>16</v>
      </c>
    </row>
    <row r="52" spans="1:8" x14ac:dyDescent="0.25">
      <c r="A52" s="32"/>
      <c r="B52" s="33"/>
      <c r="C52" s="33"/>
      <c r="D52" s="33"/>
      <c r="E52" s="33"/>
      <c r="F52" s="35"/>
    </row>
    <row r="53" spans="1:8" x14ac:dyDescent="0.25">
      <c r="A53" s="32" t="s">
        <v>17</v>
      </c>
      <c r="B53" s="33"/>
      <c r="C53" s="33"/>
      <c r="D53" s="33"/>
      <c r="E53" s="33"/>
      <c r="F53" s="36"/>
    </row>
    <row r="54" spans="1:8" x14ac:dyDescent="0.25">
      <c r="A54" s="37"/>
      <c r="B54" s="38"/>
      <c r="C54" s="38"/>
      <c r="D54" s="38"/>
      <c r="E54" s="38"/>
      <c r="F54" s="34" t="s">
        <v>18</v>
      </c>
    </row>
    <row r="55" spans="1:8" x14ac:dyDescent="0.25">
      <c r="A55" s="32" t="s">
        <v>1298</v>
      </c>
      <c r="B55" s="33"/>
      <c r="C55" s="33"/>
      <c r="D55" s="33"/>
      <c r="E55" s="33"/>
      <c r="F55" s="39"/>
    </row>
    <row r="56" spans="1:8" x14ac:dyDescent="0.25">
      <c r="A56" s="40"/>
      <c r="B56" s="41"/>
      <c r="C56" s="41"/>
      <c r="D56" s="41"/>
      <c r="E56" s="41"/>
      <c r="F56" s="36"/>
    </row>
    <row r="58" spans="1:8" x14ac:dyDescent="0.25">
      <c r="A58" s="174" t="s">
        <v>1445</v>
      </c>
      <c r="B58" s="24"/>
    </row>
    <row r="59" spans="1:8" x14ac:dyDescent="0.25">
      <c r="B59" s="24"/>
    </row>
    <row r="61" spans="1:8" x14ac:dyDescent="0.25">
      <c r="B61">
        <v>1</v>
      </c>
      <c r="C61" t="s">
        <v>116</v>
      </c>
      <c r="D61" t="s">
        <v>1446</v>
      </c>
      <c r="F61" s="47">
        <f t="shared" ref="F61:F68" si="1">H61+H61*$G$71</f>
        <v>432</v>
      </c>
      <c r="G61" s="27">
        <v>320</v>
      </c>
      <c r="H61" s="27">
        <f>G61*B61</f>
        <v>320</v>
      </c>
    </row>
    <row r="62" spans="1:8" x14ac:dyDescent="0.25">
      <c r="B62">
        <v>4</v>
      </c>
      <c r="C62" t="s">
        <v>116</v>
      </c>
      <c r="D62" t="s">
        <v>1452</v>
      </c>
      <c r="F62" s="47">
        <f t="shared" si="1"/>
        <v>91.8</v>
      </c>
      <c r="G62" s="27">
        <v>17</v>
      </c>
      <c r="H62" s="27">
        <f t="shared" ref="H62:H68" si="2">G62*B62</f>
        <v>68</v>
      </c>
    </row>
    <row r="63" spans="1:8" x14ac:dyDescent="0.25">
      <c r="B63">
        <v>1</v>
      </c>
      <c r="C63" t="s">
        <v>116</v>
      </c>
      <c r="D63" t="s">
        <v>1447</v>
      </c>
      <c r="F63" s="47">
        <f t="shared" si="1"/>
        <v>47.25</v>
      </c>
      <c r="G63" s="27">
        <v>35</v>
      </c>
      <c r="H63" s="27">
        <f t="shared" si="2"/>
        <v>35</v>
      </c>
    </row>
    <row r="64" spans="1:8" x14ac:dyDescent="0.25">
      <c r="B64">
        <v>15</v>
      </c>
      <c r="C64" t="s">
        <v>111</v>
      </c>
      <c r="D64" t="s">
        <v>1030</v>
      </c>
      <c r="F64" s="47">
        <f t="shared" si="1"/>
        <v>8.1</v>
      </c>
      <c r="G64" s="27">
        <v>0.4</v>
      </c>
      <c r="H64" s="27">
        <f t="shared" si="2"/>
        <v>6</v>
      </c>
    </row>
    <row r="65" spans="2:8" x14ac:dyDescent="0.25">
      <c r="B65">
        <v>35</v>
      </c>
      <c r="C65" t="s">
        <v>111</v>
      </c>
      <c r="D65" t="s">
        <v>1448</v>
      </c>
      <c r="F65" s="47">
        <f t="shared" si="1"/>
        <v>28.35</v>
      </c>
      <c r="G65" s="27">
        <v>0.6</v>
      </c>
      <c r="H65" s="27">
        <f t="shared" si="2"/>
        <v>21</v>
      </c>
    </row>
    <row r="66" spans="2:8" x14ac:dyDescent="0.25">
      <c r="B66">
        <v>35</v>
      </c>
      <c r="C66" t="s">
        <v>111</v>
      </c>
      <c r="D66" t="s">
        <v>1449</v>
      </c>
      <c r="F66" s="47">
        <f t="shared" si="1"/>
        <v>21.262499999999999</v>
      </c>
      <c r="G66" s="27">
        <v>0.45</v>
      </c>
      <c r="H66" s="27">
        <f t="shared" si="2"/>
        <v>15.75</v>
      </c>
    </row>
    <row r="67" spans="2:8" x14ac:dyDescent="0.25">
      <c r="B67">
        <v>23</v>
      </c>
      <c r="C67" t="s">
        <v>111</v>
      </c>
      <c r="D67" t="s">
        <v>1450</v>
      </c>
      <c r="F67" s="47">
        <f t="shared" si="1"/>
        <v>27.945</v>
      </c>
      <c r="G67" s="27">
        <v>0.9</v>
      </c>
      <c r="H67" s="27">
        <f t="shared" si="2"/>
        <v>20.7</v>
      </c>
    </row>
    <row r="68" spans="2:8" x14ac:dyDescent="0.25">
      <c r="B68">
        <v>1</v>
      </c>
      <c r="C68" t="s">
        <v>116</v>
      </c>
      <c r="D68" t="s">
        <v>1451</v>
      </c>
      <c r="F68" s="50">
        <f t="shared" si="1"/>
        <v>16.2</v>
      </c>
      <c r="G68" s="27">
        <v>12</v>
      </c>
      <c r="H68" s="27">
        <f t="shared" si="2"/>
        <v>12</v>
      </c>
    </row>
    <row r="69" spans="2:8" x14ac:dyDescent="0.25">
      <c r="E69" t="s">
        <v>214</v>
      </c>
      <c r="F69" s="47">
        <f>SUM(F61:F68)</f>
        <v>672.90750000000014</v>
      </c>
    </row>
    <row r="70" spans="2:8" x14ac:dyDescent="0.25">
      <c r="H70" s="27">
        <f>SUM(H61:H69)</f>
        <v>498.45</v>
      </c>
    </row>
    <row r="71" spans="2:8" x14ac:dyDescent="0.25">
      <c r="C71" t="s">
        <v>1453</v>
      </c>
      <c r="F71" s="51">
        <f>23*10</f>
        <v>230</v>
      </c>
      <c r="G71" s="27">
        <v>0.35</v>
      </c>
      <c r="H71" s="27">
        <f>H70+H70*G71</f>
        <v>672.90750000000003</v>
      </c>
    </row>
    <row r="73" spans="2:8" x14ac:dyDescent="0.25">
      <c r="E73" s="56" t="s">
        <v>1454</v>
      </c>
      <c r="F73" s="54">
        <f>SUM(F69:F71)</f>
        <v>902.90750000000014</v>
      </c>
    </row>
    <row r="75" spans="2:8" x14ac:dyDescent="0.25">
      <c r="C75" t="s">
        <v>157</v>
      </c>
      <c r="E75" t="s">
        <v>1455</v>
      </c>
      <c r="F75" s="47">
        <f>H75+H75*$G$79</f>
        <v>820.06400000000008</v>
      </c>
      <c r="H75" s="27">
        <f>'5BIS'!H42</f>
        <v>656.05120000000011</v>
      </c>
    </row>
    <row r="76" spans="2:8" x14ac:dyDescent="0.25">
      <c r="E76" t="s">
        <v>1456</v>
      </c>
      <c r="F76" s="47">
        <f>H76+H76*$G$79</f>
        <v>1981.2069375000001</v>
      </c>
      <c r="H76" s="27">
        <f>'14BIS'!H52</f>
        <v>1584.9655500000001</v>
      </c>
    </row>
    <row r="77" spans="2:8" x14ac:dyDescent="0.25">
      <c r="E77" t="s">
        <v>1457</v>
      </c>
      <c r="F77" s="47">
        <f>H77+H77*$G$79</f>
        <v>1094.2965749999998</v>
      </c>
      <c r="H77" s="51">
        <f>H49</f>
        <v>875.43725999999992</v>
      </c>
    </row>
    <row r="78" spans="2:8" x14ac:dyDescent="0.25">
      <c r="H78" s="246">
        <f>SUM(H75:H77)</f>
        <v>3116.4540100000004</v>
      </c>
    </row>
    <row r="79" spans="2:8" x14ac:dyDescent="0.25">
      <c r="E79" t="s">
        <v>214</v>
      </c>
      <c r="F79" s="47">
        <f>SUM(F75:F78)</f>
        <v>3895.5675125000002</v>
      </c>
      <c r="G79" s="94">
        <v>0.25</v>
      </c>
      <c r="H79" s="27">
        <f>H78+H78*G79</f>
        <v>3895.5675125000007</v>
      </c>
    </row>
    <row r="80" spans="2:8" x14ac:dyDescent="0.25">
      <c r="D80" t="s">
        <v>1462</v>
      </c>
      <c r="F80" s="27">
        <v>250</v>
      </c>
      <c r="G80" s="27" t="s">
        <v>1458</v>
      </c>
      <c r="H80" s="27">
        <f>202*23</f>
        <v>4646</v>
      </c>
    </row>
    <row r="81" spans="1:8" x14ac:dyDescent="0.25">
      <c r="D81" t="s">
        <v>1460</v>
      </c>
      <c r="F81" s="51">
        <f>202*23</f>
        <v>4646</v>
      </c>
      <c r="G81" s="27" t="s">
        <v>1459</v>
      </c>
      <c r="H81" s="51">
        <v>250</v>
      </c>
    </row>
    <row r="83" spans="1:8" x14ac:dyDescent="0.25">
      <c r="E83" t="s">
        <v>1464</v>
      </c>
      <c r="F83" s="47">
        <f>SUM(F79:F81)</f>
        <v>8791.5675124999998</v>
      </c>
      <c r="H83" s="27">
        <f>SUM(H79:H81)</f>
        <v>8791.5675125000016</v>
      </c>
    </row>
    <row r="85" spans="1:8" x14ac:dyDescent="0.25">
      <c r="E85" t="s">
        <v>1463</v>
      </c>
      <c r="F85" s="47">
        <f>F83+F73</f>
        <v>9694.4750124999991</v>
      </c>
    </row>
    <row r="86" spans="1:8" ht="15.75" thickBot="1" x14ac:dyDescent="0.3">
      <c r="D86" s="159" t="s">
        <v>1461</v>
      </c>
    </row>
    <row r="87" spans="1:8" s="166" customFormat="1" ht="15.75" thickBot="1" x14ac:dyDescent="0.3">
      <c r="F87" s="268" t="s">
        <v>1712</v>
      </c>
      <c r="G87" s="269"/>
      <c r="H87" s="269"/>
    </row>
    <row r="89" spans="1:8" x14ac:dyDescent="0.25">
      <c r="A89" s="174" t="s">
        <v>1435</v>
      </c>
    </row>
    <row r="90" spans="1:8" x14ac:dyDescent="0.25">
      <c r="F90" s="27"/>
    </row>
    <row r="91" spans="1:8" x14ac:dyDescent="0.25">
      <c r="A91" t="s">
        <v>404</v>
      </c>
      <c r="F91" s="24"/>
    </row>
    <row r="92" spans="1:8" x14ac:dyDescent="0.25">
      <c r="A92">
        <v>1</v>
      </c>
      <c r="B92" t="s">
        <v>116</v>
      </c>
      <c r="C92" t="s">
        <v>1397</v>
      </c>
      <c r="D92" t="s">
        <v>1398</v>
      </c>
      <c r="E92" t="s">
        <v>1399</v>
      </c>
      <c r="F92" s="47">
        <f>G92+G92*$H$99</f>
        <v>46.507500000000007</v>
      </c>
      <c r="G92" s="27">
        <v>34.450000000000003</v>
      </c>
    </row>
    <row r="93" spans="1:8" x14ac:dyDescent="0.25">
      <c r="A93">
        <v>1</v>
      </c>
      <c r="B93" t="s">
        <v>116</v>
      </c>
      <c r="C93" t="s">
        <v>1397</v>
      </c>
      <c r="D93" t="s">
        <v>1400</v>
      </c>
      <c r="E93" t="s">
        <v>1401</v>
      </c>
      <c r="F93" s="47">
        <f t="shared" ref="F93:F96" si="3">G93+G93*$H$99</f>
        <v>73.642499999999998</v>
      </c>
      <c r="G93" s="27">
        <v>54.55</v>
      </c>
    </row>
    <row r="94" spans="1:8" x14ac:dyDescent="0.25">
      <c r="A94">
        <v>1</v>
      </c>
      <c r="B94" t="s">
        <v>116</v>
      </c>
      <c r="C94" t="s">
        <v>1397</v>
      </c>
      <c r="D94" t="s">
        <v>1402</v>
      </c>
      <c r="E94" t="s">
        <v>1403</v>
      </c>
      <c r="F94" s="47">
        <f t="shared" si="3"/>
        <v>29.024999999999999</v>
      </c>
      <c r="G94" s="27">
        <v>21.5</v>
      </c>
    </row>
    <row r="95" spans="1:8" x14ac:dyDescent="0.25">
      <c r="A95">
        <v>1</v>
      </c>
      <c r="B95" t="s">
        <v>116</v>
      </c>
      <c r="C95" t="s">
        <v>1397</v>
      </c>
      <c r="D95" t="s">
        <v>1404</v>
      </c>
      <c r="E95" t="s">
        <v>1405</v>
      </c>
      <c r="F95" s="47">
        <f t="shared" si="3"/>
        <v>46.575000000000003</v>
      </c>
      <c r="G95" s="27">
        <v>34.5</v>
      </c>
    </row>
    <row r="96" spans="1:8" x14ac:dyDescent="0.25">
      <c r="A96">
        <v>1</v>
      </c>
      <c r="B96" t="s">
        <v>116</v>
      </c>
      <c r="C96" t="s">
        <v>1397</v>
      </c>
      <c r="D96" t="s">
        <v>1406</v>
      </c>
      <c r="E96" t="s">
        <v>1407</v>
      </c>
      <c r="F96" s="50">
        <f t="shared" si="3"/>
        <v>37.732500000000002</v>
      </c>
      <c r="G96" s="27">
        <v>27.95</v>
      </c>
    </row>
    <row r="98" spans="1:8" x14ac:dyDescent="0.25">
      <c r="E98" t="s">
        <v>214</v>
      </c>
      <c r="F98" s="47">
        <f>SUM(F92:F97)</f>
        <v>233.48250000000002</v>
      </c>
      <c r="G98" s="27">
        <f>SUM(G92:G97)</f>
        <v>172.95</v>
      </c>
    </row>
    <row r="99" spans="1:8" x14ac:dyDescent="0.25">
      <c r="A99" t="s">
        <v>253</v>
      </c>
      <c r="G99" s="27">
        <f>G98+G98*H99</f>
        <v>233.48249999999999</v>
      </c>
      <c r="H99" s="94">
        <v>0.35</v>
      </c>
    </row>
    <row r="100" spans="1:8" x14ac:dyDescent="0.25">
      <c r="B100" t="s">
        <v>1436</v>
      </c>
      <c r="D100">
        <v>3.5</v>
      </c>
      <c r="E100" t="s">
        <v>1254</v>
      </c>
      <c r="F100" s="51">
        <f>D100*23</f>
        <v>80.5</v>
      </c>
      <c r="G100" t="s">
        <v>1437</v>
      </c>
    </row>
    <row r="102" spans="1:8" x14ac:dyDescent="0.25">
      <c r="E102" s="56" t="s">
        <v>1713</v>
      </c>
      <c r="F102" s="54">
        <f>SUM(F98:F101)</f>
        <v>313.98250000000002</v>
      </c>
    </row>
    <row r="103" spans="1:8" x14ac:dyDescent="0.25">
      <c r="E103" s="56"/>
      <c r="F103" s="54"/>
    </row>
    <row r="105" spans="1:8" x14ac:dyDescent="0.25">
      <c r="A105" s="174" t="s">
        <v>1438</v>
      </c>
    </row>
    <row r="107" spans="1:8" x14ac:dyDescent="0.25">
      <c r="A107" t="s">
        <v>404</v>
      </c>
    </row>
    <row r="109" spans="1:8" x14ac:dyDescent="0.25">
      <c r="A109" s="92" t="s">
        <v>21</v>
      </c>
      <c r="B109" s="92">
        <v>1</v>
      </c>
      <c r="C109" s="92"/>
      <c r="D109" s="92" t="s">
        <v>1299</v>
      </c>
      <c r="F109" s="27">
        <v>75</v>
      </c>
      <c r="G109" s="75">
        <v>41.22</v>
      </c>
      <c r="H109" s="75"/>
    </row>
    <row r="111" spans="1:8" x14ac:dyDescent="0.25">
      <c r="A111" t="s">
        <v>253</v>
      </c>
    </row>
    <row r="112" spans="1:8" x14ac:dyDescent="0.25">
      <c r="B112" t="s">
        <v>1439</v>
      </c>
      <c r="D112">
        <v>2.5</v>
      </c>
      <c r="E112" t="s">
        <v>1254</v>
      </c>
      <c r="F112" s="51">
        <f>D112*23</f>
        <v>57.5</v>
      </c>
    </row>
    <row r="114" spans="1:6" x14ac:dyDescent="0.25">
      <c r="E114" s="56" t="s">
        <v>1714</v>
      </c>
      <c r="F114" s="54">
        <f>SUM(F109:F112)</f>
        <v>132.5</v>
      </c>
    </row>
    <row r="115" spans="1:6" x14ac:dyDescent="0.25">
      <c r="E115" s="56"/>
      <c r="F115" s="54"/>
    </row>
    <row r="116" spans="1:6" x14ac:dyDescent="0.25">
      <c r="E116" s="56"/>
      <c r="F116" s="54"/>
    </row>
    <row r="117" spans="1:6" x14ac:dyDescent="0.25">
      <c r="E117" s="56"/>
      <c r="F117" s="54"/>
    </row>
    <row r="118" spans="1:6" x14ac:dyDescent="0.25">
      <c r="A118" s="174" t="s">
        <v>1440</v>
      </c>
    </row>
    <row r="120" spans="1:6" x14ac:dyDescent="0.25">
      <c r="A120" t="s">
        <v>253</v>
      </c>
    </row>
    <row r="121" spans="1:6" x14ac:dyDescent="0.25">
      <c r="B121" t="s">
        <v>1441</v>
      </c>
      <c r="D121">
        <v>1.5</v>
      </c>
      <c r="E121" t="s">
        <v>1254</v>
      </c>
      <c r="F121" s="27">
        <f>D121*23</f>
        <v>34.5</v>
      </c>
    </row>
    <row r="123" spans="1:6" x14ac:dyDescent="0.25">
      <c r="A123" t="s">
        <v>404</v>
      </c>
      <c r="F123" s="262">
        <v>25</v>
      </c>
    </row>
    <row r="124" spans="1:6" x14ac:dyDescent="0.25">
      <c r="B124" t="s">
        <v>536</v>
      </c>
      <c r="C124">
        <v>1</v>
      </c>
      <c r="E124" t="s">
        <v>1442</v>
      </c>
    </row>
    <row r="125" spans="1:6" x14ac:dyDescent="0.25">
      <c r="B125" t="s">
        <v>536</v>
      </c>
      <c r="C125">
        <v>1</v>
      </c>
      <c r="E125" t="s">
        <v>1443</v>
      </c>
    </row>
    <row r="126" spans="1:6" x14ac:dyDescent="0.25">
      <c r="B126" t="s">
        <v>111</v>
      </c>
      <c r="C126">
        <v>10</v>
      </c>
      <c r="E126" t="s">
        <v>786</v>
      </c>
      <c r="F126" s="48"/>
    </row>
    <row r="128" spans="1:6" x14ac:dyDescent="0.25">
      <c r="E128" s="56" t="s">
        <v>1715</v>
      </c>
      <c r="F128" s="54">
        <f>SUM(F121:F125)</f>
        <v>59.5</v>
      </c>
    </row>
    <row r="129" spans="1:8" x14ac:dyDescent="0.25">
      <c r="E129" s="56"/>
      <c r="F129" s="54"/>
    </row>
    <row r="130" spans="1:8" x14ac:dyDescent="0.25">
      <c r="E130" s="56"/>
      <c r="F130" s="54"/>
    </row>
    <row r="131" spans="1:8" x14ac:dyDescent="0.25">
      <c r="E131" s="56"/>
      <c r="F131" s="54"/>
    </row>
    <row r="132" spans="1:8" x14ac:dyDescent="0.25">
      <c r="A132" s="174" t="s">
        <v>1444</v>
      </c>
    </row>
    <row r="134" spans="1:8" x14ac:dyDescent="0.25">
      <c r="B134" t="s">
        <v>536</v>
      </c>
      <c r="C134">
        <v>1</v>
      </c>
      <c r="E134" t="s">
        <v>1465</v>
      </c>
      <c r="F134" s="47">
        <f>H134+H134*$G$145</f>
        <v>73.642499999999998</v>
      </c>
      <c r="G134" s="27">
        <v>54.55</v>
      </c>
      <c r="H134" s="27">
        <f>G134*C134</f>
        <v>54.55</v>
      </c>
    </row>
    <row r="135" spans="1:8" x14ac:dyDescent="0.25">
      <c r="B135" t="s">
        <v>536</v>
      </c>
      <c r="C135">
        <v>1</v>
      </c>
      <c r="E135" t="s">
        <v>1469</v>
      </c>
      <c r="F135" s="47">
        <f t="shared" ref="F135:F142" si="4">H135+H135*$G$145</f>
        <v>44.55</v>
      </c>
      <c r="G135" s="27">
        <v>33</v>
      </c>
      <c r="H135" s="27">
        <f t="shared" ref="H135:H142" si="5">G135*C135</f>
        <v>33</v>
      </c>
    </row>
    <row r="136" spans="1:8" x14ac:dyDescent="0.25">
      <c r="B136" t="s">
        <v>536</v>
      </c>
      <c r="C136">
        <v>3</v>
      </c>
      <c r="E136" t="s">
        <v>1470</v>
      </c>
      <c r="F136" s="47">
        <f t="shared" si="4"/>
        <v>12.15</v>
      </c>
      <c r="G136" s="27">
        <v>3</v>
      </c>
      <c r="H136" s="27">
        <f t="shared" si="5"/>
        <v>9</v>
      </c>
    </row>
    <row r="137" spans="1:8" x14ac:dyDescent="0.25">
      <c r="B137" t="s">
        <v>111</v>
      </c>
      <c r="C137">
        <v>15</v>
      </c>
      <c r="E137" t="s">
        <v>631</v>
      </c>
      <c r="F137" s="47">
        <f t="shared" si="4"/>
        <v>8.1</v>
      </c>
      <c r="G137" s="27">
        <v>0.4</v>
      </c>
      <c r="H137" s="27">
        <f t="shared" si="5"/>
        <v>6</v>
      </c>
    </row>
    <row r="138" spans="1:8" x14ac:dyDescent="0.25">
      <c r="B138" t="s">
        <v>536</v>
      </c>
      <c r="C138">
        <v>4</v>
      </c>
      <c r="E138" t="s">
        <v>1471</v>
      </c>
      <c r="F138" s="47">
        <f t="shared" si="4"/>
        <v>4.8600000000000003</v>
      </c>
      <c r="G138" s="27">
        <v>0.9</v>
      </c>
      <c r="H138" s="27">
        <f t="shared" si="5"/>
        <v>3.6</v>
      </c>
    </row>
    <row r="139" spans="1:8" x14ac:dyDescent="0.25">
      <c r="B139" t="s">
        <v>536</v>
      </c>
      <c r="C139">
        <v>6</v>
      </c>
      <c r="E139" t="s">
        <v>608</v>
      </c>
      <c r="F139" s="47">
        <f t="shared" si="4"/>
        <v>8.91</v>
      </c>
      <c r="G139" s="27">
        <v>1.1000000000000001</v>
      </c>
      <c r="H139" s="27">
        <f t="shared" si="5"/>
        <v>6.6000000000000005</v>
      </c>
    </row>
    <row r="140" spans="1:8" x14ac:dyDescent="0.25">
      <c r="E140" t="s">
        <v>1472</v>
      </c>
      <c r="F140" s="47">
        <f t="shared" si="4"/>
        <v>20.25</v>
      </c>
      <c r="G140" s="27">
        <v>15</v>
      </c>
      <c r="H140" s="27">
        <v>15</v>
      </c>
    </row>
    <row r="141" spans="1:8" x14ac:dyDescent="0.25">
      <c r="B141" t="s">
        <v>111</v>
      </c>
      <c r="C141">
        <v>120</v>
      </c>
      <c r="E141" t="s">
        <v>312</v>
      </c>
      <c r="F141" s="47">
        <f t="shared" si="4"/>
        <v>24.3</v>
      </c>
      <c r="G141" s="27">
        <v>0.15</v>
      </c>
      <c r="H141" s="27">
        <f t="shared" si="5"/>
        <v>18</v>
      </c>
    </row>
    <row r="142" spans="1:8" x14ac:dyDescent="0.25">
      <c r="B142" t="s">
        <v>116</v>
      </c>
      <c r="C142">
        <v>1</v>
      </c>
      <c r="E142" t="s">
        <v>1473</v>
      </c>
      <c r="F142" s="50">
        <f t="shared" si="4"/>
        <v>10.8</v>
      </c>
      <c r="G142" s="27">
        <v>8</v>
      </c>
      <c r="H142" s="27">
        <f t="shared" si="5"/>
        <v>8</v>
      </c>
    </row>
    <row r="143" spans="1:8" x14ac:dyDescent="0.25">
      <c r="E143" t="s">
        <v>214</v>
      </c>
      <c r="F143" s="47">
        <f>SUM(F134:F142)</f>
        <v>207.56250000000003</v>
      </c>
    </row>
    <row r="144" spans="1:8" x14ac:dyDescent="0.25">
      <c r="A144" t="s">
        <v>1033</v>
      </c>
      <c r="H144" s="27">
        <f>SUM(H134:H143)</f>
        <v>153.75</v>
      </c>
    </row>
    <row r="145" spans="1:8" x14ac:dyDescent="0.25">
      <c r="B145" t="s">
        <v>1474</v>
      </c>
      <c r="D145">
        <v>2</v>
      </c>
      <c r="E145" t="s">
        <v>1475</v>
      </c>
      <c r="G145" s="94">
        <v>0.35</v>
      </c>
      <c r="H145" s="27">
        <f>H144+H144*G145</f>
        <v>207.5625</v>
      </c>
    </row>
    <row r="146" spans="1:8" x14ac:dyDescent="0.25">
      <c r="B146" t="s">
        <v>1476</v>
      </c>
      <c r="D146">
        <v>7</v>
      </c>
      <c r="E146" t="s">
        <v>518</v>
      </c>
    </row>
    <row r="147" spans="1:8" x14ac:dyDescent="0.25">
      <c r="B147" t="s">
        <v>1477</v>
      </c>
      <c r="D147">
        <v>1</v>
      </c>
      <c r="E147" t="s">
        <v>1478</v>
      </c>
    </row>
    <row r="148" spans="1:8" x14ac:dyDescent="0.25">
      <c r="B148" t="s">
        <v>1479</v>
      </c>
      <c r="D148" s="48">
        <v>2</v>
      </c>
      <c r="E148" t="s">
        <v>1480</v>
      </c>
    </row>
    <row r="149" spans="1:8" x14ac:dyDescent="0.25">
      <c r="D149">
        <f>SUM(D145:D148)</f>
        <v>12</v>
      </c>
      <c r="E149" t="s">
        <v>1254</v>
      </c>
      <c r="F149" s="51">
        <f>D149*23</f>
        <v>276</v>
      </c>
    </row>
    <row r="151" spans="1:8" x14ac:dyDescent="0.25">
      <c r="E151" s="56" t="s">
        <v>1716</v>
      </c>
      <c r="F151" s="55">
        <f>SUM(F143:F149)</f>
        <v>483.5625</v>
      </c>
    </row>
    <row r="153" spans="1:8" x14ac:dyDescent="0.25">
      <c r="A153" s="174" t="s">
        <v>1466</v>
      </c>
    </row>
    <row r="155" spans="1:8" x14ac:dyDescent="0.25">
      <c r="B155" t="s">
        <v>536</v>
      </c>
      <c r="C155">
        <v>1</v>
      </c>
      <c r="E155" t="s">
        <v>635</v>
      </c>
      <c r="F155" s="27">
        <v>54</v>
      </c>
    </row>
    <row r="156" spans="1:8" x14ac:dyDescent="0.25">
      <c r="B156" t="s">
        <v>536</v>
      </c>
      <c r="C156">
        <v>1</v>
      </c>
      <c r="E156" t="s">
        <v>1467</v>
      </c>
      <c r="F156" s="27">
        <v>13</v>
      </c>
    </row>
    <row r="159" spans="1:8" x14ac:dyDescent="0.25">
      <c r="B159" t="s">
        <v>1468</v>
      </c>
      <c r="D159">
        <v>1.5</v>
      </c>
      <c r="E159" t="s">
        <v>1254</v>
      </c>
      <c r="F159" s="51">
        <f>D159*23</f>
        <v>34.5</v>
      </c>
    </row>
    <row r="161" spans="5:6" x14ac:dyDescent="0.25">
      <c r="E161" s="56" t="s">
        <v>1717</v>
      </c>
      <c r="F161" s="54">
        <f>SUM(F155:F159)</f>
        <v>101.5</v>
      </c>
    </row>
    <row r="163" spans="5:6" ht="15.75" thickBot="1" x14ac:dyDescent="0.3"/>
    <row r="164" spans="5:6" ht="15.75" thickBot="1" x14ac:dyDescent="0.3">
      <c r="E164" s="270" t="s">
        <v>1283</v>
      </c>
      <c r="F164" s="271">
        <f>F161+F151+F128+F114+F102</f>
        <v>1091.0450000000001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62992125984251968" right="0.23622047244094491" top="0.35433070866141736" bottom="0.15748031496062992" header="0.31496062992125984" footer="0.31496062992125984"/>
  <pageSetup paperSize="9" scale="7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069B-0A1D-4E34-B0A5-01ED4A26CBCF}">
  <sheetPr>
    <pageSetUpPr fitToPage="1"/>
  </sheetPr>
  <dimension ref="A1:J74"/>
  <sheetViews>
    <sheetView topLeftCell="A4" workbookViewId="0">
      <selection activeCell="G64" sqref="G64"/>
    </sheetView>
  </sheetViews>
  <sheetFormatPr defaultRowHeight="15" x14ac:dyDescent="0.25"/>
  <cols>
    <col min="1" max="1" width="5.5703125" customWidth="1"/>
    <col min="2" max="2" width="6.85546875" customWidth="1"/>
    <col min="3" max="3" width="7.5703125" customWidth="1"/>
    <col min="4" max="4" width="7.28515625" customWidth="1"/>
    <col min="5" max="5" width="31.7109375" customWidth="1"/>
    <col min="6" max="6" width="41" customWidth="1"/>
    <col min="7" max="7" width="9.42578125" bestFit="1" customWidth="1"/>
    <col min="8" max="8" width="10.7109375" customWidth="1"/>
    <col min="9" max="9" width="12.42578125" customWidth="1"/>
  </cols>
  <sheetData>
    <row r="1" spans="1:10" x14ac:dyDescent="0.25">
      <c r="A1" s="1"/>
      <c r="B1" s="1"/>
      <c r="C1" s="1"/>
      <c r="D1" s="1"/>
      <c r="E1" s="1"/>
    </row>
    <row r="2" spans="1:10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10" x14ac:dyDescent="0.25">
      <c r="A3" s="317" t="s">
        <v>2</v>
      </c>
      <c r="B3" s="318"/>
      <c r="C3" s="318"/>
      <c r="D3" s="318"/>
      <c r="E3" s="319"/>
      <c r="F3" s="3" t="s">
        <v>1152</v>
      </c>
    </row>
    <row r="4" spans="1:10" x14ac:dyDescent="0.25">
      <c r="A4" s="317" t="s">
        <v>3</v>
      </c>
      <c r="B4" s="318"/>
      <c r="C4" s="318"/>
      <c r="D4" s="318"/>
      <c r="E4" s="319"/>
      <c r="F4" s="4"/>
    </row>
    <row r="5" spans="1:10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10" x14ac:dyDescent="0.25">
      <c r="A6" s="186"/>
      <c r="B6" s="186"/>
      <c r="C6" s="186"/>
      <c r="D6" s="186"/>
      <c r="E6" s="186"/>
      <c r="F6" s="8"/>
    </row>
    <row r="7" spans="1:10" x14ac:dyDescent="0.25">
      <c r="A7" s="8" t="s">
        <v>6</v>
      </c>
      <c r="B7" s="1"/>
      <c r="C7" s="1"/>
      <c r="D7" s="1"/>
      <c r="E7" s="1"/>
      <c r="F7" s="8" t="s">
        <v>7</v>
      </c>
    </row>
    <row r="8" spans="1:10" x14ac:dyDescent="0.25">
      <c r="A8" s="320"/>
      <c r="B8" s="321"/>
      <c r="C8" s="321"/>
      <c r="D8" s="321"/>
      <c r="E8" s="322"/>
      <c r="F8" s="9"/>
    </row>
    <row r="9" spans="1:10" x14ac:dyDescent="0.25">
      <c r="A9" s="323" t="s">
        <v>203</v>
      </c>
      <c r="B9" s="324"/>
      <c r="C9" s="324"/>
      <c r="D9" s="324"/>
      <c r="E9" s="325"/>
      <c r="F9" s="10" t="s">
        <v>191</v>
      </c>
    </row>
    <row r="10" spans="1:10" x14ac:dyDescent="0.25">
      <c r="A10" s="308" t="s">
        <v>1150</v>
      </c>
      <c r="B10" s="309"/>
      <c r="C10" s="309"/>
      <c r="D10" s="309"/>
      <c r="E10" s="310"/>
      <c r="F10" s="10"/>
    </row>
    <row r="11" spans="1:10" x14ac:dyDescent="0.25">
      <c r="A11" s="311" t="s">
        <v>418</v>
      </c>
      <c r="B11" s="312"/>
      <c r="C11" s="312"/>
      <c r="D11" s="312"/>
      <c r="E11" s="313"/>
      <c r="F11" s="11"/>
    </row>
    <row r="12" spans="1:10" x14ac:dyDescent="0.25">
      <c r="A12" s="69"/>
      <c r="B12" s="69"/>
      <c r="C12" s="69"/>
      <c r="D12" s="69"/>
      <c r="E12" s="69"/>
      <c r="F12" s="70"/>
    </row>
    <row r="13" spans="1:10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  <c r="H13" s="71" t="s">
        <v>1185</v>
      </c>
      <c r="I13" s="71" t="s">
        <v>1109</v>
      </c>
    </row>
    <row r="14" spans="1:10" x14ac:dyDescent="0.25">
      <c r="A14" s="22">
        <v>1</v>
      </c>
      <c r="B14" s="22" t="s">
        <v>536</v>
      </c>
      <c r="C14" s="22" t="s">
        <v>1149</v>
      </c>
      <c r="D14" s="22"/>
      <c r="E14" s="45" t="s">
        <v>1178</v>
      </c>
      <c r="F14" s="23"/>
      <c r="H14" s="27"/>
      <c r="I14" s="75"/>
    </row>
    <row r="15" spans="1:10" x14ac:dyDescent="0.25">
      <c r="A15" s="22">
        <v>1</v>
      </c>
      <c r="B15" s="74" t="s">
        <v>536</v>
      </c>
      <c r="C15" s="22" t="s">
        <v>1143</v>
      </c>
      <c r="D15" s="22"/>
      <c r="E15" s="22" t="s">
        <v>1144</v>
      </c>
      <c r="F15" s="23"/>
      <c r="H15" s="27"/>
      <c r="I15" s="75"/>
    </row>
    <row r="16" spans="1:10" x14ac:dyDescent="0.25">
      <c r="A16" s="22">
        <v>7</v>
      </c>
      <c r="B16" s="22" t="s">
        <v>116</v>
      </c>
      <c r="C16" s="22" t="s">
        <v>1147</v>
      </c>
      <c r="D16" s="22"/>
      <c r="E16" s="22" t="s">
        <v>1148</v>
      </c>
      <c r="F16" s="23"/>
      <c r="H16" s="27"/>
      <c r="I16" s="75"/>
      <c r="J16" s="75"/>
    </row>
    <row r="17" spans="1:9" x14ac:dyDescent="0.25">
      <c r="A17" s="22">
        <v>7</v>
      </c>
      <c r="B17" s="22" t="s">
        <v>116</v>
      </c>
      <c r="C17" s="22" t="s">
        <v>1145</v>
      </c>
      <c r="D17" s="22"/>
      <c r="E17" s="22" t="s">
        <v>1146</v>
      </c>
      <c r="F17" s="23"/>
      <c r="H17" s="27"/>
      <c r="I17" s="75"/>
    </row>
    <row r="18" spans="1:9" x14ac:dyDescent="0.25">
      <c r="A18" s="22">
        <v>230</v>
      </c>
      <c r="B18" s="22" t="s">
        <v>111</v>
      </c>
      <c r="C18" s="22"/>
      <c r="D18" s="22"/>
      <c r="E18" s="22" t="s">
        <v>886</v>
      </c>
      <c r="F18" s="23"/>
      <c r="H18" s="27"/>
      <c r="I18" s="75"/>
    </row>
    <row r="19" spans="1:9" x14ac:dyDescent="0.25">
      <c r="A19" s="22">
        <v>12</v>
      </c>
      <c r="B19" s="22" t="s">
        <v>111</v>
      </c>
      <c r="C19" s="22"/>
      <c r="D19" s="22"/>
      <c r="E19" s="22" t="s">
        <v>1179</v>
      </c>
      <c r="F19" s="23"/>
      <c r="H19" s="27"/>
      <c r="I19" s="75"/>
    </row>
    <row r="20" spans="1:9" x14ac:dyDescent="0.25">
      <c r="A20" s="22">
        <v>15</v>
      </c>
      <c r="B20" s="22" t="s">
        <v>116</v>
      </c>
      <c r="C20" s="22"/>
      <c r="D20" s="22"/>
      <c r="E20" s="22" t="s">
        <v>887</v>
      </c>
      <c r="F20" s="23"/>
      <c r="H20" s="27"/>
      <c r="I20" s="75"/>
    </row>
    <row r="21" spans="1:9" x14ac:dyDescent="0.25">
      <c r="A21" s="22">
        <v>2</v>
      </c>
      <c r="B21" s="22" t="s">
        <v>116</v>
      </c>
      <c r="C21" s="22"/>
      <c r="D21" s="22"/>
      <c r="E21" s="22" t="s">
        <v>1180</v>
      </c>
      <c r="F21" s="23"/>
      <c r="H21" s="27"/>
      <c r="I21" s="75"/>
    </row>
    <row r="22" spans="1:9" x14ac:dyDescent="0.25">
      <c r="A22" s="22">
        <v>1</v>
      </c>
      <c r="B22" s="22" t="s">
        <v>116</v>
      </c>
      <c r="C22" s="22"/>
      <c r="D22" s="22"/>
      <c r="E22" s="22" t="s">
        <v>1181</v>
      </c>
      <c r="F22" s="23"/>
      <c r="H22" s="27"/>
      <c r="I22" s="75"/>
    </row>
    <row r="23" spans="1:9" x14ac:dyDescent="0.25">
      <c r="A23" s="22">
        <v>1</v>
      </c>
      <c r="B23" s="22" t="s">
        <v>116</v>
      </c>
      <c r="C23" s="22"/>
      <c r="D23" s="22"/>
      <c r="E23" s="22" t="s">
        <v>1182</v>
      </c>
      <c r="F23" s="23"/>
      <c r="H23" s="27"/>
      <c r="I23" s="75"/>
    </row>
    <row r="24" spans="1:9" x14ac:dyDescent="0.25">
      <c r="A24" s="22"/>
      <c r="B24" s="74"/>
      <c r="C24" s="22"/>
      <c r="D24" s="22"/>
      <c r="E24" s="45"/>
      <c r="F24" s="23"/>
      <c r="H24" s="27"/>
      <c r="I24" s="75"/>
    </row>
    <row r="25" spans="1:9" x14ac:dyDescent="0.25">
      <c r="A25" s="157"/>
      <c r="B25" s="196"/>
      <c r="E25" s="157"/>
      <c r="F25" s="23"/>
      <c r="H25" s="27"/>
      <c r="I25" s="75"/>
    </row>
    <row r="26" spans="1:9" x14ac:dyDescent="0.25">
      <c r="A26" s="22"/>
      <c r="B26" s="74"/>
      <c r="C26" s="22"/>
      <c r="D26" s="22"/>
      <c r="E26" s="45"/>
      <c r="F26" s="23"/>
      <c r="H26" s="27"/>
      <c r="I26" s="75"/>
    </row>
    <row r="27" spans="1:9" x14ac:dyDescent="0.25">
      <c r="A27" s="22"/>
      <c r="B27" s="74"/>
      <c r="C27" s="22"/>
      <c r="D27" s="22"/>
      <c r="E27" s="45"/>
      <c r="F27" s="23"/>
      <c r="H27" s="27"/>
      <c r="I27" s="75"/>
    </row>
    <row r="28" spans="1:9" x14ac:dyDescent="0.25">
      <c r="A28" s="22"/>
      <c r="B28" s="74"/>
      <c r="C28" s="22"/>
      <c r="D28" s="22"/>
      <c r="E28" s="45"/>
      <c r="F28" s="23"/>
      <c r="H28" s="27"/>
      <c r="I28" s="75"/>
    </row>
    <row r="29" spans="1:9" x14ac:dyDescent="0.25">
      <c r="A29" s="22"/>
      <c r="B29" s="74"/>
      <c r="C29" s="22"/>
      <c r="D29" s="22"/>
      <c r="E29" s="45"/>
      <c r="F29" s="23"/>
      <c r="H29" s="27"/>
      <c r="I29" s="75"/>
    </row>
    <row r="30" spans="1:9" x14ac:dyDescent="0.25">
      <c r="A30" s="22"/>
      <c r="B30" s="74"/>
      <c r="C30" s="22"/>
      <c r="D30" s="22"/>
      <c r="E30" s="45"/>
      <c r="F30" s="23"/>
      <c r="H30" s="27"/>
      <c r="I30" s="75"/>
    </row>
    <row r="31" spans="1:9" x14ac:dyDescent="0.25">
      <c r="A31" s="22"/>
      <c r="B31" s="22"/>
      <c r="C31" s="22"/>
      <c r="D31" s="22"/>
      <c r="E31" s="79"/>
      <c r="F31" s="30"/>
      <c r="I31" s="75"/>
    </row>
    <row r="32" spans="1:9" x14ac:dyDescent="0.25">
      <c r="A32" s="19"/>
      <c r="B32" s="19"/>
      <c r="C32" s="19"/>
      <c r="D32" s="19"/>
      <c r="E32" s="80"/>
      <c r="F32" s="197"/>
      <c r="I32" s="24"/>
    </row>
    <row r="33" spans="1:9" x14ac:dyDescent="0.25">
      <c r="A33" s="19"/>
      <c r="B33" s="19"/>
      <c r="C33" s="19"/>
      <c r="D33" s="19"/>
      <c r="E33" s="19"/>
      <c r="F33" s="31"/>
      <c r="H33" s="49"/>
      <c r="I33" s="47"/>
    </row>
    <row r="34" spans="1:9" x14ac:dyDescent="0.25">
      <c r="A34" s="19"/>
      <c r="B34" s="19"/>
      <c r="C34" s="19"/>
      <c r="D34" s="19"/>
      <c r="E34" s="19"/>
      <c r="F34" s="19"/>
    </row>
    <row r="35" spans="1:9" x14ac:dyDescent="0.25">
      <c r="A35" s="32" t="s">
        <v>15</v>
      </c>
      <c r="B35" s="33"/>
      <c r="C35" s="33"/>
      <c r="D35" s="33"/>
      <c r="E35" s="33"/>
      <c r="F35" s="34" t="s">
        <v>16</v>
      </c>
    </row>
    <row r="36" spans="1:9" x14ac:dyDescent="0.25">
      <c r="A36" s="32"/>
      <c r="B36" s="33"/>
      <c r="C36" s="33"/>
      <c r="D36" s="33"/>
      <c r="E36" s="33"/>
      <c r="F36" s="35"/>
      <c r="I36" s="47"/>
    </row>
    <row r="37" spans="1:9" x14ac:dyDescent="0.25">
      <c r="A37" s="32" t="s">
        <v>17</v>
      </c>
      <c r="B37" s="33"/>
      <c r="C37" s="33"/>
      <c r="D37" s="33"/>
      <c r="E37" s="33"/>
      <c r="F37" s="36"/>
    </row>
    <row r="38" spans="1:9" x14ac:dyDescent="0.25">
      <c r="A38" s="37"/>
      <c r="B38" s="38"/>
      <c r="C38" s="38"/>
      <c r="D38" s="38"/>
      <c r="E38" s="38"/>
      <c r="F38" s="34" t="s">
        <v>18</v>
      </c>
    </row>
    <row r="39" spans="1:9" x14ac:dyDescent="0.25">
      <c r="A39" s="32" t="s">
        <v>1151</v>
      </c>
      <c r="B39" s="33"/>
      <c r="C39" s="33"/>
      <c r="D39" s="33"/>
      <c r="E39" s="33"/>
      <c r="F39" s="39"/>
    </row>
    <row r="40" spans="1:9" x14ac:dyDescent="0.25">
      <c r="A40" s="40"/>
      <c r="B40" s="41"/>
      <c r="C40" s="41"/>
      <c r="D40" s="41"/>
      <c r="E40" s="41"/>
      <c r="F40" s="36"/>
    </row>
    <row r="42" spans="1:9" x14ac:dyDescent="0.25">
      <c r="C42" t="s">
        <v>1153</v>
      </c>
      <c r="D42">
        <v>2.5</v>
      </c>
      <c r="E42" t="s">
        <v>1154</v>
      </c>
      <c r="F42" s="27"/>
    </row>
    <row r="43" spans="1:9" x14ac:dyDescent="0.25">
      <c r="C43" t="s">
        <v>1155</v>
      </c>
      <c r="D43">
        <v>1.5</v>
      </c>
      <c r="E43" t="s">
        <v>1156</v>
      </c>
      <c r="F43" s="24"/>
    </row>
    <row r="44" spans="1:9" x14ac:dyDescent="0.25">
      <c r="C44" t="s">
        <v>1157</v>
      </c>
      <c r="D44">
        <v>2</v>
      </c>
      <c r="E44" t="s">
        <v>1158</v>
      </c>
      <c r="F44" s="24"/>
    </row>
    <row r="45" spans="1:9" x14ac:dyDescent="0.25">
      <c r="C45" t="s">
        <v>691</v>
      </c>
      <c r="D45">
        <v>3.5</v>
      </c>
      <c r="E45" t="s">
        <v>1162</v>
      </c>
    </row>
    <row r="46" spans="1:9" x14ac:dyDescent="0.25">
      <c r="C46" t="s">
        <v>1164</v>
      </c>
      <c r="D46">
        <v>6</v>
      </c>
      <c r="E46" t="s">
        <v>1165</v>
      </c>
      <c r="F46" s="24"/>
    </row>
    <row r="47" spans="1:9" x14ac:dyDescent="0.25">
      <c r="C47" t="s">
        <v>693</v>
      </c>
      <c r="D47">
        <v>6</v>
      </c>
      <c r="E47" t="s">
        <v>1165</v>
      </c>
    </row>
    <row r="48" spans="1:9" x14ac:dyDescent="0.25">
      <c r="C48" t="s">
        <v>890</v>
      </c>
      <c r="D48">
        <v>2</v>
      </c>
      <c r="E48" t="s">
        <v>891</v>
      </c>
    </row>
    <row r="49" spans="3:6" x14ac:dyDescent="0.25">
      <c r="C49" t="s">
        <v>1166</v>
      </c>
      <c r="D49">
        <v>3</v>
      </c>
      <c r="E49" t="s">
        <v>1167</v>
      </c>
    </row>
    <row r="50" spans="3:6" x14ac:dyDescent="0.25">
      <c r="C50" t="s">
        <v>1000</v>
      </c>
      <c r="D50">
        <v>2</v>
      </c>
      <c r="E50" t="s">
        <v>1168</v>
      </c>
    </row>
    <row r="51" spans="3:6" x14ac:dyDescent="0.25">
      <c r="C51" t="s">
        <v>1169</v>
      </c>
      <c r="D51">
        <v>1</v>
      </c>
      <c r="E51" t="s">
        <v>1170</v>
      </c>
    </row>
    <row r="52" spans="3:6" x14ac:dyDescent="0.25">
      <c r="C52" t="s">
        <v>1171</v>
      </c>
      <c r="D52">
        <v>1</v>
      </c>
      <c r="E52" t="s">
        <v>1172</v>
      </c>
    </row>
    <row r="53" spans="3:6" x14ac:dyDescent="0.25">
      <c r="C53" t="s">
        <v>1173</v>
      </c>
      <c r="D53">
        <v>1</v>
      </c>
      <c r="E53" t="s">
        <v>1174</v>
      </c>
    </row>
    <row r="54" spans="3:6" x14ac:dyDescent="0.25">
      <c r="C54" t="s">
        <v>1175</v>
      </c>
      <c r="D54" s="48">
        <v>1.5</v>
      </c>
      <c r="E54" t="s">
        <v>1176</v>
      </c>
    </row>
    <row r="56" spans="3:6" x14ac:dyDescent="0.25">
      <c r="D56">
        <f>SUM(D42:D55)</f>
        <v>33</v>
      </c>
      <c r="E56" t="s">
        <v>1183</v>
      </c>
      <c r="F56" s="27">
        <f>D56*23</f>
        <v>759</v>
      </c>
    </row>
    <row r="58" spans="3:6" x14ac:dyDescent="0.25">
      <c r="E58" t="s">
        <v>655</v>
      </c>
      <c r="F58" s="47">
        <v>1821</v>
      </c>
    </row>
    <row r="59" spans="3:6" x14ac:dyDescent="0.25">
      <c r="F59" s="48"/>
    </row>
    <row r="61" spans="3:6" x14ac:dyDescent="0.25">
      <c r="E61" t="s">
        <v>1184</v>
      </c>
      <c r="F61" s="47">
        <f>SUM(F56:F60)</f>
        <v>2580</v>
      </c>
    </row>
    <row r="63" spans="3:6" x14ac:dyDescent="0.25">
      <c r="E63" t="s">
        <v>1522</v>
      </c>
      <c r="F63" s="47">
        <f>F61-1200</f>
        <v>1380</v>
      </c>
    </row>
    <row r="64" spans="3:6" x14ac:dyDescent="0.25">
      <c r="F64" s="47"/>
    </row>
    <row r="65" spans="3:7" x14ac:dyDescent="0.25">
      <c r="E65" s="144"/>
      <c r="F65" s="47">
        <f>SUM(F63:F64)</f>
        <v>1380</v>
      </c>
      <c r="G65" t="s">
        <v>1523</v>
      </c>
    </row>
    <row r="68" spans="3:7" x14ac:dyDescent="0.25">
      <c r="G68" t="s">
        <v>1187</v>
      </c>
    </row>
    <row r="69" spans="3:7" x14ac:dyDescent="0.25">
      <c r="C69" t="s">
        <v>1189</v>
      </c>
      <c r="E69" t="s">
        <v>1186</v>
      </c>
      <c r="F69" s="27">
        <v>400</v>
      </c>
      <c r="G69" s="47">
        <f>F69*10/100</f>
        <v>40</v>
      </c>
    </row>
    <row r="70" spans="3:7" x14ac:dyDescent="0.25">
      <c r="C70" t="s">
        <v>1189</v>
      </c>
      <c r="E70" t="s">
        <v>157</v>
      </c>
      <c r="F70" s="27">
        <v>400</v>
      </c>
      <c r="G70" s="47">
        <f>F70*10/100</f>
        <v>40</v>
      </c>
    </row>
    <row r="71" spans="3:7" x14ac:dyDescent="0.25">
      <c r="C71" t="s">
        <v>1190</v>
      </c>
      <c r="E71" t="s">
        <v>157</v>
      </c>
      <c r="F71" s="51">
        <v>400</v>
      </c>
      <c r="G71" s="50">
        <f>F71*22/100</f>
        <v>88</v>
      </c>
    </row>
    <row r="73" spans="3:7" x14ac:dyDescent="0.25">
      <c r="F73" s="47">
        <f>SUM(F69:F72)</f>
        <v>1200</v>
      </c>
      <c r="G73" s="47">
        <f>SUM(G69:G72)</f>
        <v>168</v>
      </c>
    </row>
    <row r="74" spans="3:7" x14ac:dyDescent="0.25">
      <c r="E74" s="56" t="s">
        <v>1188</v>
      </c>
      <c r="F74" s="54">
        <f>F73+G73</f>
        <v>1368</v>
      </c>
      <c r="G74" t="s">
        <v>1525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honeticPr fontId="14" type="noConversion"/>
  <pageMargins left="0.70866141732283472" right="0.31496062992125984" top="0.35433070866141736" bottom="0.35433070866141736" header="0.31496062992125984" footer="0.31496062992125984"/>
  <pageSetup paperSize="9" scale="9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E2B6-1555-4E89-9FE1-75C91364F7F4}">
  <sheetPr>
    <pageSetUpPr fitToPage="1"/>
  </sheetPr>
  <dimension ref="A1:J76"/>
  <sheetViews>
    <sheetView topLeftCell="A4" workbookViewId="0">
      <selection activeCell="F41" sqref="F41"/>
    </sheetView>
  </sheetViews>
  <sheetFormatPr defaultRowHeight="15" x14ac:dyDescent="0.25"/>
  <cols>
    <col min="1" max="1" width="5.5703125" customWidth="1"/>
    <col min="2" max="2" width="6.85546875" customWidth="1"/>
    <col min="3" max="3" width="7.5703125" customWidth="1"/>
    <col min="4" max="4" width="7.28515625" customWidth="1"/>
    <col min="5" max="5" width="31.7109375" customWidth="1"/>
    <col min="6" max="6" width="41" customWidth="1"/>
    <col min="7" max="7" width="9.42578125" bestFit="1" customWidth="1"/>
    <col min="8" max="8" width="10.7109375" customWidth="1"/>
    <col min="9" max="9" width="12.42578125" customWidth="1"/>
  </cols>
  <sheetData>
    <row r="1" spans="1:10" x14ac:dyDescent="0.25">
      <c r="A1" s="1"/>
      <c r="B1" s="1"/>
      <c r="C1" s="1"/>
      <c r="D1" s="1"/>
      <c r="E1" s="1"/>
    </row>
    <row r="2" spans="1:10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10" x14ac:dyDescent="0.25">
      <c r="A3" s="317" t="s">
        <v>2</v>
      </c>
      <c r="B3" s="318"/>
      <c r="C3" s="318"/>
      <c r="D3" s="318"/>
      <c r="E3" s="319"/>
      <c r="F3" s="3" t="s">
        <v>1527</v>
      </c>
    </row>
    <row r="4" spans="1:10" x14ac:dyDescent="0.25">
      <c r="A4" s="317" t="s">
        <v>3</v>
      </c>
      <c r="B4" s="318"/>
      <c r="C4" s="318"/>
      <c r="D4" s="318"/>
      <c r="E4" s="319"/>
      <c r="F4" s="4"/>
    </row>
    <row r="5" spans="1:10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10" x14ac:dyDescent="0.25">
      <c r="A6" s="247"/>
      <c r="B6" s="247"/>
      <c r="C6" s="247"/>
      <c r="D6" s="247"/>
      <c r="E6" s="247"/>
      <c r="F6" s="8"/>
    </row>
    <row r="7" spans="1:10" x14ac:dyDescent="0.25">
      <c r="A7" s="8" t="s">
        <v>6</v>
      </c>
      <c r="B7" s="1"/>
      <c r="C7" s="1"/>
      <c r="D7" s="1"/>
      <c r="E7" s="1"/>
      <c r="F7" s="8" t="s">
        <v>7</v>
      </c>
    </row>
    <row r="8" spans="1:10" x14ac:dyDescent="0.25">
      <c r="A8" s="320"/>
      <c r="B8" s="321"/>
      <c r="C8" s="321"/>
      <c r="D8" s="321"/>
      <c r="E8" s="322"/>
      <c r="F8" s="9"/>
    </row>
    <row r="9" spans="1:10" x14ac:dyDescent="0.25">
      <c r="A9" s="323" t="s">
        <v>203</v>
      </c>
      <c r="B9" s="324"/>
      <c r="C9" s="324"/>
      <c r="D9" s="324"/>
      <c r="E9" s="325"/>
      <c r="F9" s="10" t="s">
        <v>191</v>
      </c>
    </row>
    <row r="10" spans="1:10" x14ac:dyDescent="0.25">
      <c r="A10" s="308" t="s">
        <v>1526</v>
      </c>
      <c r="B10" s="309"/>
      <c r="C10" s="309"/>
      <c r="D10" s="309"/>
      <c r="E10" s="310"/>
      <c r="F10" s="10"/>
    </row>
    <row r="11" spans="1:10" x14ac:dyDescent="0.25">
      <c r="A11" s="311" t="s">
        <v>9</v>
      </c>
      <c r="B11" s="312"/>
      <c r="C11" s="312"/>
      <c r="D11" s="312"/>
      <c r="E11" s="313"/>
      <c r="F11" s="11"/>
    </row>
    <row r="12" spans="1:10" x14ac:dyDescent="0.25">
      <c r="A12" s="69"/>
      <c r="B12" s="69"/>
      <c r="C12" s="69"/>
      <c r="D12" s="69"/>
      <c r="E12" s="69"/>
      <c r="F12" s="70"/>
    </row>
    <row r="13" spans="1:10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  <c r="H13" s="71" t="s">
        <v>1185</v>
      </c>
      <c r="I13" s="71" t="s">
        <v>1109</v>
      </c>
    </row>
    <row r="14" spans="1:10" x14ac:dyDescent="0.25">
      <c r="A14" s="22">
        <v>1</v>
      </c>
      <c r="B14" s="74" t="s">
        <v>536</v>
      </c>
      <c r="C14" s="22" t="s">
        <v>1129</v>
      </c>
      <c r="D14" s="22"/>
      <c r="E14" s="22" t="s">
        <v>1130</v>
      </c>
      <c r="F14" s="23"/>
      <c r="H14" s="27">
        <v>14.87</v>
      </c>
      <c r="I14" s="75">
        <f>H14*A14</f>
        <v>14.87</v>
      </c>
    </row>
    <row r="15" spans="1:10" x14ac:dyDescent="0.25">
      <c r="A15" s="22"/>
      <c r="B15" s="74"/>
      <c r="C15" s="22"/>
      <c r="D15" s="22"/>
      <c r="E15" s="22" t="s">
        <v>1159</v>
      </c>
      <c r="F15" s="23"/>
      <c r="H15" s="27"/>
      <c r="I15" s="75">
        <v>3</v>
      </c>
    </row>
    <row r="16" spans="1:10" x14ac:dyDescent="0.25">
      <c r="A16" s="22">
        <v>1</v>
      </c>
      <c r="B16" s="74" t="s">
        <v>536</v>
      </c>
      <c r="C16" s="22" t="s">
        <v>1140</v>
      </c>
      <c r="D16" s="22"/>
      <c r="E16" s="45" t="s">
        <v>567</v>
      </c>
      <c r="F16" s="23"/>
      <c r="H16" s="27">
        <v>4.1900000000000004</v>
      </c>
      <c r="I16" s="75">
        <f t="shared" ref="I16:I27" si="0">H16*A16</f>
        <v>4.1900000000000004</v>
      </c>
      <c r="J16" s="75"/>
    </row>
    <row r="17" spans="1:9" x14ac:dyDescent="0.25">
      <c r="A17" s="22">
        <v>1</v>
      </c>
      <c r="B17" s="74" t="s">
        <v>536</v>
      </c>
      <c r="C17" s="22" t="s">
        <v>1131</v>
      </c>
      <c r="D17" s="22"/>
      <c r="E17" s="22" t="s">
        <v>1132</v>
      </c>
      <c r="F17" s="23"/>
      <c r="H17" s="27">
        <v>3.38</v>
      </c>
      <c r="I17" s="75">
        <f t="shared" si="0"/>
        <v>3.38</v>
      </c>
    </row>
    <row r="18" spans="1:9" x14ac:dyDescent="0.25">
      <c r="A18" s="22">
        <v>1</v>
      </c>
      <c r="B18" s="74" t="s">
        <v>536</v>
      </c>
      <c r="C18" s="22" t="s">
        <v>1133</v>
      </c>
      <c r="D18" s="22"/>
      <c r="E18" s="22" t="s">
        <v>1134</v>
      </c>
      <c r="F18" s="23"/>
      <c r="H18" s="27">
        <v>4.72</v>
      </c>
      <c r="I18" s="75">
        <f t="shared" si="0"/>
        <v>4.72</v>
      </c>
    </row>
    <row r="19" spans="1:9" x14ac:dyDescent="0.25">
      <c r="A19" s="22">
        <v>1</v>
      </c>
      <c r="B19" s="74" t="s">
        <v>536</v>
      </c>
      <c r="C19" s="22" t="s">
        <v>1135</v>
      </c>
      <c r="D19" s="22"/>
      <c r="E19" s="22" t="s">
        <v>948</v>
      </c>
      <c r="F19" s="23"/>
      <c r="H19" s="27">
        <v>30.83</v>
      </c>
      <c r="I19" s="75">
        <f t="shared" si="0"/>
        <v>30.83</v>
      </c>
    </row>
    <row r="20" spans="1:9" x14ac:dyDescent="0.25">
      <c r="A20" s="22">
        <v>1</v>
      </c>
      <c r="B20" s="74" t="s">
        <v>536</v>
      </c>
      <c r="C20" s="22" t="s">
        <v>474</v>
      </c>
      <c r="D20" s="22"/>
      <c r="E20" s="22" t="s">
        <v>1160</v>
      </c>
      <c r="F20" s="23"/>
      <c r="H20" s="27">
        <v>17</v>
      </c>
      <c r="I20" s="75">
        <f t="shared" si="0"/>
        <v>17</v>
      </c>
    </row>
    <row r="21" spans="1:9" x14ac:dyDescent="0.25">
      <c r="A21" s="22">
        <v>1</v>
      </c>
      <c r="B21" s="74" t="s">
        <v>536</v>
      </c>
      <c r="C21" s="22" t="s">
        <v>1136</v>
      </c>
      <c r="D21" s="22"/>
      <c r="E21" s="22" t="s">
        <v>1137</v>
      </c>
      <c r="F21" s="23"/>
      <c r="H21" s="27">
        <v>11.087999999999999</v>
      </c>
      <c r="I21" s="75">
        <f t="shared" si="0"/>
        <v>11.087999999999999</v>
      </c>
    </row>
    <row r="22" spans="1:9" x14ac:dyDescent="0.25">
      <c r="A22" s="22">
        <v>4</v>
      </c>
      <c r="B22" s="74" t="s">
        <v>536</v>
      </c>
      <c r="C22" s="22"/>
      <c r="D22" s="22"/>
      <c r="E22" s="22" t="s">
        <v>1070</v>
      </c>
      <c r="F22" s="23"/>
      <c r="H22" s="27">
        <v>8</v>
      </c>
      <c r="I22" s="75">
        <f t="shared" si="0"/>
        <v>32</v>
      </c>
    </row>
    <row r="23" spans="1:9" x14ac:dyDescent="0.25">
      <c r="A23" s="22">
        <v>1</v>
      </c>
      <c r="B23" s="74" t="s">
        <v>536</v>
      </c>
      <c r="C23" s="22" t="s">
        <v>1138</v>
      </c>
      <c r="D23" s="22"/>
      <c r="E23" s="45" t="s">
        <v>1139</v>
      </c>
      <c r="F23" s="23"/>
      <c r="H23" s="27">
        <v>3.77</v>
      </c>
      <c r="I23" s="75">
        <f t="shared" si="0"/>
        <v>3.77</v>
      </c>
    </row>
    <row r="24" spans="1:9" x14ac:dyDescent="0.25">
      <c r="A24" s="157">
        <v>15</v>
      </c>
      <c r="B24" s="196" t="s">
        <v>111</v>
      </c>
      <c r="E24" s="157" t="s">
        <v>1161</v>
      </c>
      <c r="F24" s="23"/>
      <c r="H24" s="27">
        <v>0.85</v>
      </c>
      <c r="I24" s="75">
        <f t="shared" si="0"/>
        <v>12.75</v>
      </c>
    </row>
    <row r="25" spans="1:9" x14ac:dyDescent="0.25">
      <c r="A25" s="22">
        <v>10</v>
      </c>
      <c r="B25" s="74" t="s">
        <v>111</v>
      </c>
      <c r="C25" s="22" t="s">
        <v>1141</v>
      </c>
      <c r="D25" s="22"/>
      <c r="E25" s="45" t="s">
        <v>1142</v>
      </c>
      <c r="F25" s="23"/>
      <c r="H25" s="27">
        <v>0.50148999999999999</v>
      </c>
      <c r="I25" s="75">
        <f t="shared" si="0"/>
        <v>5.0148999999999999</v>
      </c>
    </row>
    <row r="26" spans="1:9" x14ac:dyDescent="0.25">
      <c r="A26" s="22">
        <v>1</v>
      </c>
      <c r="B26" s="74" t="s">
        <v>536</v>
      </c>
      <c r="C26" s="22"/>
      <c r="D26" s="22"/>
      <c r="E26" s="45" t="s">
        <v>1163</v>
      </c>
      <c r="F26" s="23"/>
      <c r="H26" s="27">
        <v>5</v>
      </c>
      <c r="I26" s="75">
        <f t="shared" si="0"/>
        <v>5</v>
      </c>
    </row>
    <row r="27" spans="1:9" x14ac:dyDescent="0.25">
      <c r="A27" s="22">
        <v>1</v>
      </c>
      <c r="B27" s="74" t="s">
        <v>536</v>
      </c>
      <c r="C27" s="22"/>
      <c r="D27" s="22"/>
      <c r="E27" s="45" t="s">
        <v>1177</v>
      </c>
      <c r="F27" s="23"/>
      <c r="H27" s="27">
        <v>3</v>
      </c>
      <c r="I27" s="75">
        <f t="shared" si="0"/>
        <v>3</v>
      </c>
    </row>
    <row r="28" spans="1:9" x14ac:dyDescent="0.25">
      <c r="A28" s="22"/>
      <c r="B28" s="22"/>
      <c r="C28" s="22"/>
      <c r="D28" s="22"/>
      <c r="E28" s="22"/>
      <c r="F28" s="23"/>
      <c r="H28" s="27"/>
      <c r="I28" s="75"/>
    </row>
    <row r="29" spans="1:9" x14ac:dyDescent="0.25">
      <c r="A29" s="22"/>
      <c r="B29" s="22"/>
      <c r="C29" s="22"/>
      <c r="D29" s="22"/>
      <c r="E29" s="22"/>
      <c r="F29" s="23"/>
      <c r="H29" s="83"/>
      <c r="I29" s="75"/>
    </row>
    <row r="30" spans="1:9" x14ac:dyDescent="0.25">
      <c r="A30" s="22"/>
      <c r="B30" s="22"/>
      <c r="C30" s="22"/>
      <c r="D30" s="22"/>
      <c r="E30" s="22"/>
      <c r="F30" s="23"/>
      <c r="I30" s="75"/>
    </row>
    <row r="31" spans="1:9" x14ac:dyDescent="0.25">
      <c r="A31" s="22"/>
      <c r="B31" s="22"/>
      <c r="C31" s="22"/>
      <c r="D31" s="22"/>
      <c r="E31" s="22"/>
      <c r="F31" s="23"/>
      <c r="I31" s="75"/>
    </row>
    <row r="32" spans="1:9" x14ac:dyDescent="0.25">
      <c r="A32" s="22"/>
      <c r="B32" s="22"/>
      <c r="C32" s="22"/>
      <c r="D32" s="22"/>
      <c r="E32" s="22"/>
      <c r="F32" s="23"/>
      <c r="I32" s="75"/>
    </row>
    <row r="33" spans="1:9" x14ac:dyDescent="0.25">
      <c r="A33" s="22"/>
      <c r="B33" s="22"/>
      <c r="C33" s="22"/>
      <c r="D33" s="22"/>
      <c r="E33" s="79"/>
      <c r="F33" s="30"/>
      <c r="I33" s="75"/>
    </row>
    <row r="34" spans="1:9" x14ac:dyDescent="0.25">
      <c r="A34" s="19"/>
      <c r="B34" s="19"/>
      <c r="C34" s="19"/>
      <c r="D34" s="19"/>
      <c r="E34" s="80" t="s">
        <v>214</v>
      </c>
      <c r="F34" s="197">
        <f>SUM(F14:F33)</f>
        <v>0</v>
      </c>
      <c r="I34" s="24">
        <f>SUM(I14:I33)</f>
        <v>150.6129</v>
      </c>
    </row>
    <row r="35" spans="1:9" x14ac:dyDescent="0.25">
      <c r="A35" s="19"/>
      <c r="B35" s="19"/>
      <c r="C35" s="19"/>
      <c r="D35" s="19"/>
      <c r="E35" s="19"/>
      <c r="F35" s="31"/>
      <c r="H35" s="49">
        <v>0.2</v>
      </c>
      <c r="I35" s="47">
        <f>I34*H35+I34</f>
        <v>180.73548</v>
      </c>
    </row>
    <row r="36" spans="1:9" x14ac:dyDescent="0.25">
      <c r="A36" s="19"/>
      <c r="B36" s="19"/>
      <c r="C36" s="19"/>
      <c r="D36" s="19"/>
      <c r="E36" s="19"/>
      <c r="F36" s="19"/>
      <c r="H36" t="s">
        <v>253</v>
      </c>
      <c r="I36">
        <v>759</v>
      </c>
    </row>
    <row r="37" spans="1:9" x14ac:dyDescent="0.25">
      <c r="A37" s="32" t="s">
        <v>15</v>
      </c>
      <c r="B37" s="33"/>
      <c r="C37" s="33"/>
      <c r="D37" s="33"/>
      <c r="E37" s="33"/>
      <c r="F37" s="34" t="s">
        <v>16</v>
      </c>
    </row>
    <row r="38" spans="1:9" x14ac:dyDescent="0.25">
      <c r="A38" s="32"/>
      <c r="B38" s="33"/>
      <c r="C38" s="33"/>
      <c r="D38" s="33"/>
      <c r="E38" s="33"/>
      <c r="F38" s="35"/>
      <c r="I38" s="47">
        <f>I36+I35</f>
        <v>939.73548000000005</v>
      </c>
    </row>
    <row r="39" spans="1:9" x14ac:dyDescent="0.25">
      <c r="A39" s="32" t="s">
        <v>17</v>
      </c>
      <c r="B39" s="33"/>
      <c r="C39" s="33"/>
      <c r="D39" s="33"/>
      <c r="E39" s="33"/>
      <c r="F39" s="36"/>
    </row>
    <row r="40" spans="1:9" x14ac:dyDescent="0.25">
      <c r="A40" s="37"/>
      <c r="B40" s="38"/>
      <c r="C40" s="38"/>
      <c r="D40" s="38"/>
      <c r="E40" s="38"/>
      <c r="F40" s="34" t="s">
        <v>18</v>
      </c>
    </row>
    <row r="41" spans="1:9" x14ac:dyDescent="0.25">
      <c r="A41" s="32" t="s">
        <v>1528</v>
      </c>
      <c r="B41" s="33"/>
      <c r="C41" s="33"/>
      <c r="D41" s="33"/>
      <c r="E41" s="33"/>
      <c r="F41" s="39"/>
    </row>
    <row r="42" spans="1:9" x14ac:dyDescent="0.25">
      <c r="A42" s="40"/>
      <c r="B42" s="41"/>
      <c r="C42" s="41"/>
      <c r="D42" s="41"/>
      <c r="E42" s="41"/>
      <c r="F42" s="36"/>
    </row>
    <row r="44" spans="1:9" x14ac:dyDescent="0.25">
      <c r="C44" t="s">
        <v>1153</v>
      </c>
      <c r="D44">
        <v>2.5</v>
      </c>
      <c r="E44" t="s">
        <v>1154</v>
      </c>
      <c r="F44" s="27"/>
    </row>
    <row r="45" spans="1:9" x14ac:dyDescent="0.25">
      <c r="C45" t="s">
        <v>1155</v>
      </c>
      <c r="D45">
        <v>1.5</v>
      </c>
      <c r="E45" t="s">
        <v>1156</v>
      </c>
      <c r="F45" s="24"/>
    </row>
    <row r="46" spans="1:9" x14ac:dyDescent="0.25">
      <c r="C46" t="s">
        <v>1157</v>
      </c>
      <c r="D46">
        <v>2</v>
      </c>
      <c r="E46" t="s">
        <v>1158</v>
      </c>
      <c r="F46" s="24"/>
    </row>
    <row r="47" spans="1:9" x14ac:dyDescent="0.25">
      <c r="C47" t="s">
        <v>691</v>
      </c>
      <c r="D47">
        <v>3.5</v>
      </c>
      <c r="E47" t="s">
        <v>1162</v>
      </c>
    </row>
    <row r="48" spans="1:9" x14ac:dyDescent="0.25">
      <c r="C48" t="s">
        <v>1164</v>
      </c>
      <c r="D48">
        <v>6</v>
      </c>
      <c r="E48" t="s">
        <v>1165</v>
      </c>
      <c r="F48" s="24"/>
    </row>
    <row r="49" spans="3:6" x14ac:dyDescent="0.25">
      <c r="C49" t="s">
        <v>693</v>
      </c>
      <c r="D49">
        <v>6</v>
      </c>
      <c r="E49" t="s">
        <v>1165</v>
      </c>
    </row>
    <row r="50" spans="3:6" x14ac:dyDescent="0.25">
      <c r="C50" t="s">
        <v>890</v>
      </c>
      <c r="D50">
        <v>2</v>
      </c>
      <c r="E50" t="s">
        <v>891</v>
      </c>
    </row>
    <row r="51" spans="3:6" x14ac:dyDescent="0.25">
      <c r="C51" t="s">
        <v>1166</v>
      </c>
      <c r="D51">
        <v>3</v>
      </c>
      <c r="E51" t="s">
        <v>1167</v>
      </c>
    </row>
    <row r="52" spans="3:6" x14ac:dyDescent="0.25">
      <c r="C52" t="s">
        <v>1000</v>
      </c>
      <c r="D52">
        <v>2</v>
      </c>
      <c r="E52" t="s">
        <v>1168</v>
      </c>
    </row>
    <row r="53" spans="3:6" x14ac:dyDescent="0.25">
      <c r="C53" t="s">
        <v>1169</v>
      </c>
      <c r="D53">
        <v>1</v>
      </c>
      <c r="E53" t="s">
        <v>1170</v>
      </c>
    </row>
    <row r="54" spans="3:6" x14ac:dyDescent="0.25">
      <c r="C54" t="s">
        <v>1171</v>
      </c>
      <c r="D54">
        <v>1</v>
      </c>
      <c r="E54" t="s">
        <v>1172</v>
      </c>
    </row>
    <row r="55" spans="3:6" x14ac:dyDescent="0.25">
      <c r="C55" t="s">
        <v>1173</v>
      </c>
      <c r="D55">
        <v>1</v>
      </c>
      <c r="E55" t="s">
        <v>1174</v>
      </c>
    </row>
    <row r="56" spans="3:6" x14ac:dyDescent="0.25">
      <c r="C56" t="s">
        <v>1175</v>
      </c>
      <c r="D56" s="48">
        <v>1.5</v>
      </c>
      <c r="E56" t="s">
        <v>1176</v>
      </c>
    </row>
    <row r="58" spans="3:6" x14ac:dyDescent="0.25">
      <c r="D58">
        <f>SUM(D44:D57)</f>
        <v>33</v>
      </c>
      <c r="E58" t="s">
        <v>1183</v>
      </c>
      <c r="F58" s="27">
        <f>D58*23</f>
        <v>759</v>
      </c>
    </row>
    <row r="60" spans="3:6" x14ac:dyDescent="0.25">
      <c r="E60" t="s">
        <v>655</v>
      </c>
      <c r="F60" s="47">
        <f>F34</f>
        <v>0</v>
      </c>
    </row>
    <row r="61" spans="3:6" x14ac:dyDescent="0.25">
      <c r="F61" s="48"/>
    </row>
    <row r="63" spans="3:6" x14ac:dyDescent="0.25">
      <c r="E63" t="s">
        <v>1184</v>
      </c>
      <c r="F63" s="47">
        <f>SUM(F58:F62)</f>
        <v>759</v>
      </c>
    </row>
    <row r="65" spans="3:7" x14ac:dyDescent="0.25">
      <c r="E65" t="s">
        <v>1522</v>
      </c>
      <c r="F65" s="47">
        <f>F63-1200</f>
        <v>-441</v>
      </c>
    </row>
    <row r="66" spans="3:7" x14ac:dyDescent="0.25">
      <c r="F66" s="47">
        <f>F65*22/100</f>
        <v>-97.02</v>
      </c>
      <c r="G66" t="s">
        <v>1524</v>
      </c>
    </row>
    <row r="67" spans="3:7" x14ac:dyDescent="0.25">
      <c r="E67" s="144"/>
      <c r="F67" s="47">
        <f>SUM(F65:F66)</f>
        <v>-538.02</v>
      </c>
      <c r="G67" t="s">
        <v>1523</v>
      </c>
    </row>
    <row r="70" spans="3:7" x14ac:dyDescent="0.25">
      <c r="G70" t="s">
        <v>1187</v>
      </c>
    </row>
    <row r="71" spans="3:7" x14ac:dyDescent="0.25">
      <c r="C71" t="s">
        <v>1189</v>
      </c>
      <c r="E71" t="s">
        <v>1186</v>
      </c>
      <c r="F71" s="27">
        <v>400</v>
      </c>
      <c r="G71" s="47">
        <f>F71*10/100</f>
        <v>40</v>
      </c>
    </row>
    <row r="72" spans="3:7" x14ac:dyDescent="0.25">
      <c r="C72" t="s">
        <v>1189</v>
      </c>
      <c r="E72" t="s">
        <v>157</v>
      </c>
      <c r="F72" s="27">
        <v>400</v>
      </c>
      <c r="G72" s="47">
        <f>F72*10/100</f>
        <v>40</v>
      </c>
    </row>
    <row r="73" spans="3:7" x14ac:dyDescent="0.25">
      <c r="C73" t="s">
        <v>1190</v>
      </c>
      <c r="E73" t="s">
        <v>157</v>
      </c>
      <c r="F73" s="51">
        <v>400</v>
      </c>
      <c r="G73" s="50">
        <f>F73*22/100</f>
        <v>88</v>
      </c>
    </row>
    <row r="75" spans="3:7" x14ac:dyDescent="0.25">
      <c r="F75" s="47">
        <f>SUM(F71:F74)</f>
        <v>1200</v>
      </c>
      <c r="G75" s="47">
        <f>SUM(G71:G74)</f>
        <v>168</v>
      </c>
    </row>
    <row r="76" spans="3:7" x14ac:dyDescent="0.25">
      <c r="E76" s="56" t="s">
        <v>1188</v>
      </c>
      <c r="F76" s="54">
        <f>F75+G75</f>
        <v>1368</v>
      </c>
      <c r="G76" t="s">
        <v>1525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8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EF27-D085-4D0D-93FF-592A0998AE7C}">
  <sheetPr>
    <pageSetUpPr fitToPage="1"/>
  </sheetPr>
  <dimension ref="A2:F84"/>
  <sheetViews>
    <sheetView workbookViewId="0">
      <selection activeCell="A78" sqref="A78:XFD78"/>
    </sheetView>
  </sheetViews>
  <sheetFormatPr defaultRowHeight="12" x14ac:dyDescent="0.2"/>
  <cols>
    <col min="1" max="1" width="9.28515625" style="102" bestFit="1" customWidth="1"/>
    <col min="2" max="3" width="9.140625" style="102"/>
    <col min="4" max="4" width="10.42578125" style="102" bestFit="1" customWidth="1"/>
    <col min="5" max="5" width="20.85546875" style="102" customWidth="1"/>
    <col min="6" max="6" width="37.42578125" style="102" customWidth="1"/>
    <col min="7" max="16384" width="9.140625" style="102"/>
  </cols>
  <sheetData>
    <row r="2" spans="1:6" x14ac:dyDescent="0.2">
      <c r="A2" s="346" t="s">
        <v>1208</v>
      </c>
      <c r="B2" s="347"/>
      <c r="C2" s="347"/>
      <c r="D2" s="347"/>
      <c r="E2" s="348"/>
      <c r="F2" s="199" t="s">
        <v>1</v>
      </c>
    </row>
    <row r="3" spans="1:6" x14ac:dyDescent="0.2">
      <c r="A3" s="349" t="s">
        <v>2</v>
      </c>
      <c r="B3" s="350"/>
      <c r="C3" s="350"/>
      <c r="D3" s="350"/>
      <c r="E3" s="351"/>
      <c r="F3" s="200" t="s">
        <v>1207</v>
      </c>
    </row>
    <row r="4" spans="1:6" x14ac:dyDescent="0.2">
      <c r="A4" s="349" t="s">
        <v>3</v>
      </c>
      <c r="B4" s="350"/>
      <c r="C4" s="350"/>
      <c r="D4" s="350"/>
      <c r="E4" s="351"/>
      <c r="F4" s="201"/>
    </row>
    <row r="5" spans="1:6" x14ac:dyDescent="0.2">
      <c r="A5" s="349" t="s">
        <v>4</v>
      </c>
      <c r="B5" s="350"/>
      <c r="C5" s="350"/>
      <c r="D5" s="350"/>
      <c r="E5" s="351"/>
      <c r="F5" s="202" t="s">
        <v>1209</v>
      </c>
    </row>
    <row r="6" spans="1:6" x14ac:dyDescent="0.2">
      <c r="A6" s="203"/>
      <c r="B6" s="203"/>
      <c r="C6" s="203"/>
      <c r="D6" s="203"/>
      <c r="E6" s="203"/>
      <c r="F6" s="204"/>
    </row>
    <row r="7" spans="1:6" x14ac:dyDescent="0.2">
      <c r="A7" s="204" t="s">
        <v>6</v>
      </c>
      <c r="F7" s="204" t="s">
        <v>7</v>
      </c>
    </row>
    <row r="8" spans="1:6" x14ac:dyDescent="0.2">
      <c r="A8" s="352"/>
      <c r="B8" s="353"/>
      <c r="C8" s="353"/>
      <c r="D8" s="353"/>
      <c r="E8" s="354"/>
      <c r="F8" s="205"/>
    </row>
    <row r="9" spans="1:6" x14ac:dyDescent="0.2">
      <c r="A9" s="355" t="s">
        <v>1205</v>
      </c>
      <c r="B9" s="356"/>
      <c r="C9" s="356"/>
      <c r="D9" s="356"/>
      <c r="E9" s="357"/>
      <c r="F9" s="206" t="s">
        <v>191</v>
      </c>
    </row>
    <row r="10" spans="1:6" x14ac:dyDescent="0.2">
      <c r="A10" s="340" t="s">
        <v>1206</v>
      </c>
      <c r="B10" s="341"/>
      <c r="C10" s="341"/>
      <c r="D10" s="341"/>
      <c r="E10" s="342"/>
      <c r="F10" s="206"/>
    </row>
    <row r="11" spans="1:6" x14ac:dyDescent="0.2">
      <c r="A11" s="343" t="s">
        <v>9</v>
      </c>
      <c r="B11" s="344"/>
      <c r="C11" s="344"/>
      <c r="D11" s="344"/>
      <c r="E11" s="345"/>
      <c r="F11" s="207"/>
    </row>
    <row r="12" spans="1:6" x14ac:dyDescent="0.2">
      <c r="A12" s="108"/>
      <c r="B12" s="108"/>
      <c r="C12" s="108"/>
      <c r="D12" s="108"/>
      <c r="E12" s="108"/>
      <c r="F12" s="108"/>
    </row>
    <row r="13" spans="1:6" x14ac:dyDescent="0.2">
      <c r="A13" s="208" t="s">
        <v>10</v>
      </c>
      <c r="B13" s="208" t="s">
        <v>164</v>
      </c>
      <c r="C13" s="208" t="s">
        <v>11</v>
      </c>
      <c r="D13" s="208" t="s">
        <v>12</v>
      </c>
      <c r="E13" s="108" t="s">
        <v>13</v>
      </c>
    </row>
    <row r="14" spans="1:6" x14ac:dyDescent="0.2">
      <c r="A14" s="209">
        <v>1</v>
      </c>
      <c r="B14" s="209" t="s">
        <v>116</v>
      </c>
      <c r="C14" s="209" t="s">
        <v>474</v>
      </c>
      <c r="D14" s="209" t="s">
        <v>552</v>
      </c>
      <c r="E14" s="209" t="s">
        <v>553</v>
      </c>
      <c r="F14" s="210" t="s">
        <v>1034</v>
      </c>
    </row>
    <row r="15" spans="1:6" x14ac:dyDescent="0.2">
      <c r="A15" s="209">
        <v>1</v>
      </c>
      <c r="B15" s="209" t="s">
        <v>116</v>
      </c>
      <c r="C15" s="209" t="s">
        <v>1035</v>
      </c>
      <c r="D15" s="209"/>
      <c r="E15" s="209" t="s">
        <v>1036</v>
      </c>
      <c r="F15" s="210" t="s">
        <v>1034</v>
      </c>
    </row>
    <row r="16" spans="1:6" x14ac:dyDescent="0.2">
      <c r="A16" s="209">
        <v>1</v>
      </c>
      <c r="B16" s="209" t="s">
        <v>116</v>
      </c>
      <c r="C16" s="209" t="s">
        <v>474</v>
      </c>
      <c r="D16" s="209"/>
      <c r="E16" s="209" t="s">
        <v>1037</v>
      </c>
      <c r="F16" s="210" t="s">
        <v>1034</v>
      </c>
    </row>
    <row r="17" spans="1:6" x14ac:dyDescent="0.2">
      <c r="A17" s="209">
        <v>3</v>
      </c>
      <c r="B17" s="209" t="s">
        <v>116</v>
      </c>
      <c r="C17" s="209" t="s">
        <v>474</v>
      </c>
      <c r="D17" s="209"/>
      <c r="E17" s="209" t="s">
        <v>1038</v>
      </c>
      <c r="F17" s="210" t="s">
        <v>1034</v>
      </c>
    </row>
    <row r="18" spans="1:6" x14ac:dyDescent="0.2">
      <c r="A18" s="209">
        <v>1</v>
      </c>
      <c r="B18" s="209" t="s">
        <v>116</v>
      </c>
      <c r="C18" s="209" t="s">
        <v>84</v>
      </c>
      <c r="D18" s="209" t="s">
        <v>431</v>
      </c>
      <c r="E18" s="209" t="s">
        <v>1039</v>
      </c>
      <c r="F18" s="210" t="s">
        <v>1034</v>
      </c>
    </row>
    <row r="19" spans="1:6" x14ac:dyDescent="0.2">
      <c r="A19" s="209">
        <v>1</v>
      </c>
      <c r="B19" s="209" t="s">
        <v>116</v>
      </c>
      <c r="C19" s="209" t="s">
        <v>84</v>
      </c>
      <c r="D19" s="209" t="s">
        <v>431</v>
      </c>
      <c r="E19" s="209" t="s">
        <v>588</v>
      </c>
      <c r="F19" s="210" t="s">
        <v>1034</v>
      </c>
    </row>
    <row r="20" spans="1:6" x14ac:dyDescent="0.2">
      <c r="A20" s="209">
        <v>2</v>
      </c>
      <c r="B20" s="209" t="s">
        <v>116</v>
      </c>
      <c r="C20" s="209" t="s">
        <v>84</v>
      </c>
      <c r="D20" s="209" t="s">
        <v>431</v>
      </c>
      <c r="E20" s="209" t="s">
        <v>1040</v>
      </c>
      <c r="F20" s="210" t="s">
        <v>1034</v>
      </c>
    </row>
    <row r="21" spans="1:6" x14ac:dyDescent="0.2">
      <c r="A21" s="209">
        <v>1</v>
      </c>
      <c r="B21" s="209" t="s">
        <v>116</v>
      </c>
      <c r="C21" s="209" t="s">
        <v>84</v>
      </c>
      <c r="D21" s="209" t="s">
        <v>431</v>
      </c>
      <c r="E21" s="209" t="s">
        <v>100</v>
      </c>
      <c r="F21" s="210" t="s">
        <v>1034</v>
      </c>
    </row>
    <row r="22" spans="1:6" x14ac:dyDescent="0.2">
      <c r="A22" s="209">
        <v>2</v>
      </c>
      <c r="B22" s="209" t="s">
        <v>116</v>
      </c>
      <c r="C22" s="209" t="s">
        <v>325</v>
      </c>
      <c r="D22" s="209" t="s">
        <v>965</v>
      </c>
      <c r="E22" s="209" t="s">
        <v>966</v>
      </c>
      <c r="F22" s="210" t="s">
        <v>1034</v>
      </c>
    </row>
    <row r="23" spans="1:6" x14ac:dyDescent="0.2">
      <c r="A23" s="209">
        <v>2</v>
      </c>
      <c r="B23" s="211" t="s">
        <v>116</v>
      </c>
      <c r="C23" s="209" t="s">
        <v>1082</v>
      </c>
      <c r="D23" s="209"/>
      <c r="E23" s="209" t="s">
        <v>1083</v>
      </c>
      <c r="F23" s="210" t="s">
        <v>1034</v>
      </c>
    </row>
    <row r="24" spans="1:6" x14ac:dyDescent="0.2">
      <c r="A24" s="209">
        <v>1</v>
      </c>
      <c r="B24" s="211" t="s">
        <v>116</v>
      </c>
      <c r="C24" s="209" t="s">
        <v>1084</v>
      </c>
      <c r="D24" s="209"/>
      <c r="E24" s="209" t="s">
        <v>1083</v>
      </c>
      <c r="F24" s="210" t="s">
        <v>1034</v>
      </c>
    </row>
    <row r="25" spans="1:6" x14ac:dyDescent="0.2">
      <c r="A25" s="209">
        <v>1</v>
      </c>
      <c r="B25" s="211" t="s">
        <v>116</v>
      </c>
      <c r="C25" s="209" t="s">
        <v>1085</v>
      </c>
      <c r="D25" s="209"/>
      <c r="E25" s="209" t="s">
        <v>1086</v>
      </c>
      <c r="F25" s="210" t="s">
        <v>1034</v>
      </c>
    </row>
    <row r="26" spans="1:6" x14ac:dyDescent="0.2">
      <c r="A26" s="209">
        <v>35</v>
      </c>
      <c r="B26" s="211" t="s">
        <v>111</v>
      </c>
      <c r="C26" s="209"/>
      <c r="D26" s="209"/>
      <c r="E26" s="209" t="s">
        <v>1087</v>
      </c>
      <c r="F26" s="210" t="s">
        <v>1034</v>
      </c>
    </row>
    <row r="27" spans="1:6" x14ac:dyDescent="0.2">
      <c r="A27" s="209">
        <v>5</v>
      </c>
      <c r="B27" s="211" t="s">
        <v>116</v>
      </c>
      <c r="C27" s="209"/>
      <c r="D27" s="209"/>
      <c r="E27" s="209" t="s">
        <v>1088</v>
      </c>
      <c r="F27" s="210" t="s">
        <v>1034</v>
      </c>
    </row>
    <row r="28" spans="1:6" x14ac:dyDescent="0.2">
      <c r="A28" s="209">
        <v>2</v>
      </c>
      <c r="B28" s="211" t="s">
        <v>116</v>
      </c>
      <c r="C28" s="209"/>
      <c r="D28" s="209"/>
      <c r="E28" s="209" t="s">
        <v>1089</v>
      </c>
      <c r="F28" s="210" t="s">
        <v>1034</v>
      </c>
    </row>
    <row r="29" spans="1:6" x14ac:dyDescent="0.2">
      <c r="A29" s="209">
        <v>5</v>
      </c>
      <c r="B29" s="211" t="s">
        <v>116</v>
      </c>
      <c r="C29" s="209"/>
      <c r="D29" s="209"/>
      <c r="E29" s="209" t="s">
        <v>1090</v>
      </c>
      <c r="F29" s="210" t="s">
        <v>1034</v>
      </c>
    </row>
    <row r="30" spans="1:6" x14ac:dyDescent="0.2">
      <c r="A30" s="209">
        <v>7</v>
      </c>
      <c r="B30" s="211" t="s">
        <v>116</v>
      </c>
      <c r="C30" s="209"/>
      <c r="D30" s="209"/>
      <c r="E30" s="209" t="s">
        <v>608</v>
      </c>
      <c r="F30" s="210" t="s">
        <v>1034</v>
      </c>
    </row>
    <row r="31" spans="1:6" x14ac:dyDescent="0.2">
      <c r="A31" s="209">
        <v>3</v>
      </c>
      <c r="B31" s="211" t="s">
        <v>116</v>
      </c>
      <c r="C31" s="209"/>
      <c r="D31" s="209"/>
      <c r="E31" s="209" t="s">
        <v>1091</v>
      </c>
      <c r="F31" s="210" t="s">
        <v>1034</v>
      </c>
    </row>
    <row r="32" spans="1:6" x14ac:dyDescent="0.2">
      <c r="A32" s="209">
        <v>1</v>
      </c>
      <c r="B32" s="211" t="s">
        <v>116</v>
      </c>
      <c r="C32" s="209" t="s">
        <v>1082</v>
      </c>
      <c r="D32" s="209"/>
      <c r="E32" s="209" t="s">
        <v>1092</v>
      </c>
      <c r="F32" s="210" t="s">
        <v>1034</v>
      </c>
    </row>
    <row r="33" spans="1:6" x14ac:dyDescent="0.2">
      <c r="A33" s="209">
        <v>3</v>
      </c>
      <c r="B33" s="211" t="s">
        <v>116</v>
      </c>
      <c r="C33" s="209"/>
      <c r="D33" s="209"/>
      <c r="E33" s="209" t="s">
        <v>1093</v>
      </c>
      <c r="F33" s="210" t="s">
        <v>1034</v>
      </c>
    </row>
    <row r="34" spans="1:6" x14ac:dyDescent="0.2">
      <c r="A34" s="209">
        <v>4</v>
      </c>
      <c r="B34" s="211" t="s">
        <v>116</v>
      </c>
      <c r="C34" s="209" t="s">
        <v>107</v>
      </c>
      <c r="D34" s="209" t="s">
        <v>431</v>
      </c>
      <c r="E34" s="209" t="s">
        <v>294</v>
      </c>
      <c r="F34" s="210" t="s">
        <v>1034</v>
      </c>
    </row>
    <row r="35" spans="1:6" x14ac:dyDescent="0.2">
      <c r="A35" s="209">
        <v>3</v>
      </c>
      <c r="B35" s="211" t="s">
        <v>116</v>
      </c>
      <c r="C35" s="209" t="s">
        <v>107</v>
      </c>
      <c r="D35" s="209" t="s">
        <v>431</v>
      </c>
      <c r="E35" s="209" t="s">
        <v>1040</v>
      </c>
      <c r="F35" s="210" t="s">
        <v>1034</v>
      </c>
    </row>
    <row r="36" spans="1:6" x14ac:dyDescent="0.2">
      <c r="A36" s="209">
        <v>1</v>
      </c>
      <c r="B36" s="211" t="s">
        <v>116</v>
      </c>
      <c r="C36" s="209" t="s">
        <v>107</v>
      </c>
      <c r="D36" s="209" t="s">
        <v>431</v>
      </c>
      <c r="E36" s="209" t="s">
        <v>100</v>
      </c>
      <c r="F36" s="210" t="s">
        <v>1034</v>
      </c>
    </row>
    <row r="37" spans="1:6" x14ac:dyDescent="0.2">
      <c r="A37" s="209">
        <v>1</v>
      </c>
      <c r="B37" s="211" t="s">
        <v>116</v>
      </c>
      <c r="C37" s="209"/>
      <c r="D37" s="209"/>
      <c r="E37" s="209" t="s">
        <v>390</v>
      </c>
      <c r="F37" s="210" t="s">
        <v>1034</v>
      </c>
    </row>
    <row r="38" spans="1:6" x14ac:dyDescent="0.2">
      <c r="A38" s="209">
        <v>2</v>
      </c>
      <c r="B38" s="211" t="s">
        <v>111</v>
      </c>
      <c r="C38" s="209"/>
      <c r="D38" s="209"/>
      <c r="E38" s="209" t="s">
        <v>1095</v>
      </c>
      <c r="F38" s="210" t="s">
        <v>1034</v>
      </c>
    </row>
    <row r="39" spans="1:6" x14ac:dyDescent="0.2">
      <c r="A39" s="209">
        <v>1</v>
      </c>
      <c r="B39" s="209" t="s">
        <v>116</v>
      </c>
      <c r="C39" s="209" t="s">
        <v>1042</v>
      </c>
      <c r="D39" s="209"/>
      <c r="E39" s="209" t="s">
        <v>1041</v>
      </c>
      <c r="F39" s="210" t="s">
        <v>1041</v>
      </c>
    </row>
    <row r="40" spans="1:6" x14ac:dyDescent="0.2">
      <c r="A40" s="209">
        <v>25</v>
      </c>
      <c r="B40" s="209" t="s">
        <v>111</v>
      </c>
      <c r="C40" s="209"/>
      <c r="D40" s="209"/>
      <c r="E40" s="209" t="s">
        <v>1043</v>
      </c>
      <c r="F40" s="210" t="s">
        <v>1041</v>
      </c>
    </row>
    <row r="41" spans="1:6" x14ac:dyDescent="0.2">
      <c r="A41" s="209">
        <v>1</v>
      </c>
      <c r="B41" s="209" t="s">
        <v>116</v>
      </c>
      <c r="C41" s="209" t="s">
        <v>474</v>
      </c>
      <c r="D41" s="209" t="s">
        <v>967</v>
      </c>
      <c r="E41" s="209" t="s">
        <v>968</v>
      </c>
      <c r="F41" s="210" t="s">
        <v>1041</v>
      </c>
    </row>
    <row r="42" spans="1:6" x14ac:dyDescent="0.2">
      <c r="A42" s="209">
        <v>1</v>
      </c>
      <c r="B42" s="209" t="s">
        <v>116</v>
      </c>
      <c r="C42" s="209" t="s">
        <v>1042</v>
      </c>
      <c r="D42" s="209"/>
      <c r="E42" s="212" t="s">
        <v>1077</v>
      </c>
      <c r="F42" s="210" t="s">
        <v>1041</v>
      </c>
    </row>
    <row r="43" spans="1:6" x14ac:dyDescent="0.2">
      <c r="A43" s="209">
        <v>1</v>
      </c>
      <c r="B43" s="209" t="s">
        <v>116</v>
      </c>
      <c r="C43" s="209" t="s">
        <v>1042</v>
      </c>
      <c r="D43" s="209"/>
      <c r="E43" s="212" t="s">
        <v>1078</v>
      </c>
      <c r="F43" s="210" t="s">
        <v>1041</v>
      </c>
    </row>
    <row r="44" spans="1:6" x14ac:dyDescent="0.2">
      <c r="A44" s="209">
        <v>50</v>
      </c>
      <c r="B44" s="209" t="s">
        <v>111</v>
      </c>
      <c r="C44" s="209"/>
      <c r="D44" s="209"/>
      <c r="E44" s="209" t="s">
        <v>1079</v>
      </c>
      <c r="F44" s="210" t="s">
        <v>1041</v>
      </c>
    </row>
    <row r="45" spans="1:6" x14ac:dyDescent="0.2">
      <c r="A45" s="209">
        <v>4</v>
      </c>
      <c r="B45" s="209" t="s">
        <v>111</v>
      </c>
      <c r="C45" s="209" t="s">
        <v>464</v>
      </c>
      <c r="D45" s="209"/>
      <c r="E45" s="209" t="s">
        <v>1047</v>
      </c>
      <c r="F45" s="210" t="s">
        <v>1045</v>
      </c>
    </row>
    <row r="46" spans="1:6" x14ac:dyDescent="0.2">
      <c r="A46" s="209">
        <v>3</v>
      </c>
      <c r="B46" s="209" t="s">
        <v>111</v>
      </c>
      <c r="C46" s="209" t="s">
        <v>464</v>
      </c>
      <c r="D46" s="209" t="s">
        <v>971</v>
      </c>
      <c r="E46" s="209" t="s">
        <v>1046</v>
      </c>
      <c r="F46" s="210" t="s">
        <v>1045</v>
      </c>
    </row>
    <row r="47" spans="1:6" x14ac:dyDescent="0.2">
      <c r="A47" s="209">
        <v>1</v>
      </c>
      <c r="B47" s="209" t="s">
        <v>116</v>
      </c>
      <c r="C47" s="209" t="s">
        <v>973</v>
      </c>
      <c r="D47" s="209">
        <v>4716</v>
      </c>
      <c r="E47" s="209" t="s">
        <v>974</v>
      </c>
      <c r="F47" s="210" t="s">
        <v>1045</v>
      </c>
    </row>
    <row r="48" spans="1:6" x14ac:dyDescent="0.2">
      <c r="A48" s="209">
        <v>55</v>
      </c>
      <c r="B48" s="211" t="s">
        <v>111</v>
      </c>
      <c r="C48" s="209"/>
      <c r="D48" s="209"/>
      <c r="E48" s="209" t="s">
        <v>1048</v>
      </c>
      <c r="F48" s="210" t="s">
        <v>1045</v>
      </c>
    </row>
    <row r="49" spans="1:6" x14ac:dyDescent="0.2">
      <c r="A49" s="209">
        <v>1</v>
      </c>
      <c r="B49" s="209" t="s">
        <v>116</v>
      </c>
      <c r="C49" s="209"/>
      <c r="D49" s="209"/>
      <c r="E49" s="209" t="s">
        <v>1049</v>
      </c>
      <c r="F49" s="210" t="s">
        <v>1045</v>
      </c>
    </row>
    <row r="50" spans="1:6" x14ac:dyDescent="0.2">
      <c r="A50" s="209">
        <v>20</v>
      </c>
      <c r="B50" s="209" t="s">
        <v>111</v>
      </c>
      <c r="C50" s="209"/>
      <c r="D50" s="209"/>
      <c r="E50" s="209" t="s">
        <v>544</v>
      </c>
      <c r="F50" s="210" t="s">
        <v>1045</v>
      </c>
    </row>
    <row r="51" spans="1:6" x14ac:dyDescent="0.2">
      <c r="A51" s="209">
        <f>90+120+120+50+70+80+350+140</f>
        <v>1020</v>
      </c>
      <c r="B51" s="209" t="s">
        <v>111</v>
      </c>
      <c r="C51" s="209"/>
      <c r="D51" s="209"/>
      <c r="E51" s="209" t="s">
        <v>168</v>
      </c>
      <c r="F51" s="210"/>
    </row>
    <row r="52" spans="1:6" x14ac:dyDescent="0.2">
      <c r="A52" s="209">
        <v>575</v>
      </c>
      <c r="B52" s="209" t="s">
        <v>111</v>
      </c>
      <c r="C52" s="209"/>
      <c r="D52" s="209"/>
      <c r="E52" s="209" t="s">
        <v>169</v>
      </c>
      <c r="F52" s="210"/>
    </row>
    <row r="53" spans="1:6" x14ac:dyDescent="0.2">
      <c r="A53" s="209">
        <v>150</v>
      </c>
      <c r="B53" s="209" t="s">
        <v>111</v>
      </c>
      <c r="C53" s="209"/>
      <c r="D53" s="209"/>
      <c r="E53" s="209" t="s">
        <v>178</v>
      </c>
      <c r="F53" s="210"/>
    </row>
    <row r="54" spans="1:6" x14ac:dyDescent="0.2">
      <c r="A54" s="209">
        <v>5</v>
      </c>
      <c r="B54" s="209" t="s">
        <v>111</v>
      </c>
      <c r="C54" s="209"/>
      <c r="D54" s="209"/>
      <c r="E54" s="209" t="s">
        <v>308</v>
      </c>
      <c r="F54" s="210"/>
    </row>
    <row r="55" spans="1:6" x14ac:dyDescent="0.2">
      <c r="A55" s="209">
        <v>25</v>
      </c>
      <c r="B55" s="209" t="s">
        <v>111</v>
      </c>
      <c r="C55" s="209"/>
      <c r="D55" s="209"/>
      <c r="E55" s="209" t="s">
        <v>1065</v>
      </c>
      <c r="F55" s="210"/>
    </row>
    <row r="56" spans="1:6" x14ac:dyDescent="0.2">
      <c r="A56" s="209"/>
      <c r="B56" s="209"/>
      <c r="C56" s="209"/>
      <c r="D56" s="209"/>
      <c r="E56" s="209" t="s">
        <v>1094</v>
      </c>
      <c r="F56" s="209"/>
    </row>
    <row r="57" spans="1:6" x14ac:dyDescent="0.2">
      <c r="A57" s="209">
        <v>1</v>
      </c>
      <c r="B57" s="209" t="s">
        <v>116</v>
      </c>
      <c r="C57" s="209" t="s">
        <v>474</v>
      </c>
      <c r="D57" s="209" t="s">
        <v>945</v>
      </c>
      <c r="E57" s="209" t="s">
        <v>946</v>
      </c>
      <c r="F57" s="210" t="s">
        <v>1066</v>
      </c>
    </row>
    <row r="58" spans="1:6" x14ac:dyDescent="0.2">
      <c r="A58" s="209">
        <v>1</v>
      </c>
      <c r="B58" s="209" t="s">
        <v>116</v>
      </c>
      <c r="C58" s="209" t="s">
        <v>474</v>
      </c>
      <c r="D58" s="209" t="s">
        <v>947</v>
      </c>
      <c r="E58" s="209" t="s">
        <v>948</v>
      </c>
      <c r="F58" s="210" t="s">
        <v>1066</v>
      </c>
    </row>
    <row r="59" spans="1:6" x14ac:dyDescent="0.2">
      <c r="A59" s="209">
        <v>1</v>
      </c>
      <c r="B59" s="209" t="s">
        <v>116</v>
      </c>
      <c r="C59" s="209" t="s">
        <v>474</v>
      </c>
      <c r="D59" s="209" t="s">
        <v>949</v>
      </c>
      <c r="E59" s="209" t="s">
        <v>950</v>
      </c>
      <c r="F59" s="210" t="s">
        <v>1066</v>
      </c>
    </row>
    <row r="60" spans="1:6" x14ac:dyDescent="0.2">
      <c r="A60" s="209">
        <v>2</v>
      </c>
      <c r="B60" s="209" t="s">
        <v>116</v>
      </c>
      <c r="C60" s="209"/>
      <c r="D60" s="209"/>
      <c r="E60" s="209" t="s">
        <v>1067</v>
      </c>
      <c r="F60" s="210" t="s">
        <v>1066</v>
      </c>
    </row>
    <row r="61" spans="1:6" x14ac:dyDescent="0.2">
      <c r="A61" s="209">
        <v>1</v>
      </c>
      <c r="B61" s="209" t="s">
        <v>116</v>
      </c>
      <c r="C61" s="209" t="s">
        <v>261</v>
      </c>
      <c r="D61" s="209">
        <v>128182300000</v>
      </c>
      <c r="E61" s="209" t="s">
        <v>972</v>
      </c>
      <c r="F61" s="210" t="s">
        <v>1066</v>
      </c>
    </row>
    <row r="62" spans="1:6" x14ac:dyDescent="0.2">
      <c r="A62" s="209">
        <v>5</v>
      </c>
      <c r="B62" s="209" t="s">
        <v>116</v>
      </c>
      <c r="C62" s="209"/>
      <c r="D62" s="209"/>
      <c r="E62" s="209" t="s">
        <v>1068</v>
      </c>
      <c r="F62" s="210" t="s">
        <v>1066</v>
      </c>
    </row>
    <row r="63" spans="1:6" x14ac:dyDescent="0.2">
      <c r="A63" s="209">
        <v>1</v>
      </c>
      <c r="B63" s="209" t="s">
        <v>116</v>
      </c>
      <c r="C63" s="209"/>
      <c r="D63" s="209"/>
      <c r="E63" s="209" t="s">
        <v>1069</v>
      </c>
      <c r="F63" s="210" t="s">
        <v>1066</v>
      </c>
    </row>
    <row r="64" spans="1:6" x14ac:dyDescent="0.2">
      <c r="A64" s="209">
        <v>5</v>
      </c>
      <c r="B64" s="209" t="s">
        <v>116</v>
      </c>
      <c r="C64" s="209"/>
      <c r="D64" s="209"/>
      <c r="E64" s="209" t="s">
        <v>1070</v>
      </c>
      <c r="F64" s="210" t="s">
        <v>1066</v>
      </c>
    </row>
    <row r="65" spans="1:6" x14ac:dyDescent="0.2">
      <c r="A65" s="209">
        <v>1</v>
      </c>
      <c r="B65" s="209" t="s">
        <v>116</v>
      </c>
      <c r="C65" s="209" t="s">
        <v>107</v>
      </c>
      <c r="D65" s="209" t="s">
        <v>431</v>
      </c>
      <c r="E65" s="209" t="s">
        <v>1072</v>
      </c>
      <c r="F65" s="210" t="s">
        <v>1071</v>
      </c>
    </row>
    <row r="66" spans="1:6" x14ac:dyDescent="0.2">
      <c r="A66" s="209">
        <v>2</v>
      </c>
      <c r="B66" s="209" t="s">
        <v>116</v>
      </c>
      <c r="C66" s="209" t="s">
        <v>107</v>
      </c>
      <c r="D66" s="209" t="s">
        <v>431</v>
      </c>
      <c r="E66" s="209" t="s">
        <v>588</v>
      </c>
      <c r="F66" s="210" t="s">
        <v>1071</v>
      </c>
    </row>
    <row r="67" spans="1:6" x14ac:dyDescent="0.2">
      <c r="A67" s="209">
        <v>1</v>
      </c>
      <c r="B67" s="209" t="s">
        <v>116</v>
      </c>
      <c r="C67" s="209" t="s">
        <v>107</v>
      </c>
      <c r="D67" s="209" t="s">
        <v>431</v>
      </c>
      <c r="E67" s="209" t="s">
        <v>100</v>
      </c>
      <c r="F67" s="210" t="s">
        <v>1071</v>
      </c>
    </row>
    <row r="68" spans="1:6" x14ac:dyDescent="0.2">
      <c r="A68" s="209">
        <v>2</v>
      </c>
      <c r="B68" s="209" t="s">
        <v>116</v>
      </c>
      <c r="C68" s="209" t="s">
        <v>107</v>
      </c>
      <c r="D68" s="209" t="s">
        <v>431</v>
      </c>
      <c r="E68" s="209" t="s">
        <v>294</v>
      </c>
      <c r="F68" s="210" t="s">
        <v>1071</v>
      </c>
    </row>
    <row r="69" spans="1:6" x14ac:dyDescent="0.2">
      <c r="A69" s="209">
        <v>1</v>
      </c>
      <c r="B69" s="209" t="s">
        <v>116</v>
      </c>
      <c r="C69" s="209" t="s">
        <v>107</v>
      </c>
      <c r="D69" s="209" t="s">
        <v>431</v>
      </c>
      <c r="E69" s="209" t="s">
        <v>438</v>
      </c>
      <c r="F69" s="210" t="s">
        <v>1071</v>
      </c>
    </row>
    <row r="70" spans="1:6" x14ac:dyDescent="0.2">
      <c r="A70" s="209">
        <v>6</v>
      </c>
      <c r="B70" s="209" t="s">
        <v>111</v>
      </c>
      <c r="C70" s="209"/>
      <c r="D70" s="209"/>
      <c r="E70" s="209" t="s">
        <v>167</v>
      </c>
      <c r="F70" s="210" t="s">
        <v>1071</v>
      </c>
    </row>
    <row r="71" spans="1:6" x14ac:dyDescent="0.2">
      <c r="A71" s="209">
        <v>1</v>
      </c>
      <c r="B71" s="209" t="s">
        <v>116</v>
      </c>
      <c r="C71" s="209"/>
      <c r="D71" s="209"/>
      <c r="E71" s="209" t="s">
        <v>1073</v>
      </c>
      <c r="F71" s="210" t="s">
        <v>1071</v>
      </c>
    </row>
    <row r="72" spans="1:6" x14ac:dyDescent="0.2">
      <c r="A72" s="209">
        <v>2</v>
      </c>
      <c r="B72" s="209" t="s">
        <v>116</v>
      </c>
      <c r="C72" s="209"/>
      <c r="D72" s="209"/>
      <c r="E72" s="209" t="s">
        <v>1074</v>
      </c>
      <c r="F72" s="210" t="s">
        <v>1071</v>
      </c>
    </row>
    <row r="73" spans="1:6" x14ac:dyDescent="0.2">
      <c r="A73" s="209">
        <v>20</v>
      </c>
      <c r="B73" s="209" t="s">
        <v>111</v>
      </c>
      <c r="C73" s="209"/>
      <c r="D73" s="209"/>
      <c r="E73" s="209" t="s">
        <v>1096</v>
      </c>
      <c r="F73" s="210" t="s">
        <v>575</v>
      </c>
    </row>
    <row r="74" spans="1:6" x14ac:dyDescent="0.2">
      <c r="A74" s="209">
        <v>3</v>
      </c>
      <c r="B74" s="209" t="s">
        <v>111</v>
      </c>
      <c r="C74" s="209"/>
      <c r="D74" s="209"/>
      <c r="E74" s="209" t="s">
        <v>328</v>
      </c>
      <c r="F74" s="210" t="s">
        <v>575</v>
      </c>
    </row>
    <row r="75" spans="1:6" x14ac:dyDescent="0.2">
      <c r="A75" s="209">
        <v>3</v>
      </c>
      <c r="B75" s="209" t="s">
        <v>116</v>
      </c>
      <c r="C75" s="209"/>
      <c r="D75" s="209"/>
      <c r="E75" s="209" t="s">
        <v>1075</v>
      </c>
      <c r="F75" s="210" t="s">
        <v>575</v>
      </c>
    </row>
    <row r="76" spans="1:6" x14ac:dyDescent="0.2">
      <c r="A76" s="209">
        <v>3</v>
      </c>
      <c r="B76" s="209" t="s">
        <v>111</v>
      </c>
      <c r="C76" s="209"/>
      <c r="D76" s="209"/>
      <c r="E76" s="209" t="s">
        <v>1076</v>
      </c>
      <c r="F76" s="210" t="s">
        <v>575</v>
      </c>
    </row>
    <row r="77" spans="1:6" x14ac:dyDescent="0.2">
      <c r="A77" s="213"/>
      <c r="B77" s="214"/>
      <c r="C77" s="214"/>
      <c r="D77" s="214"/>
      <c r="E77" s="214"/>
      <c r="F77" s="215"/>
    </row>
    <row r="78" spans="1:6" x14ac:dyDescent="0.2">
      <c r="A78" s="213"/>
      <c r="B78" s="214"/>
      <c r="C78" s="214"/>
      <c r="D78" s="214"/>
      <c r="E78" s="214"/>
      <c r="F78" s="215"/>
    </row>
    <row r="79" spans="1:6" x14ac:dyDescent="0.2">
      <c r="A79" s="216" t="s">
        <v>1210</v>
      </c>
      <c r="B79" s="214"/>
      <c r="C79" s="214"/>
      <c r="D79" s="214"/>
      <c r="E79" s="214"/>
      <c r="F79" s="217" t="s">
        <v>16</v>
      </c>
    </row>
    <row r="80" spans="1:6" x14ac:dyDescent="0.2">
      <c r="A80" s="216"/>
      <c r="B80" s="214"/>
      <c r="C80" s="214"/>
      <c r="D80" s="214"/>
      <c r="E80" s="214"/>
      <c r="F80" s="218"/>
    </row>
    <row r="81" spans="1:6" x14ac:dyDescent="0.2">
      <c r="A81" s="216" t="s">
        <v>1211</v>
      </c>
      <c r="B81" s="214"/>
      <c r="C81" s="214"/>
      <c r="D81" s="214"/>
      <c r="E81" s="214"/>
      <c r="F81" s="219"/>
    </row>
    <row r="82" spans="1:6" x14ac:dyDescent="0.2">
      <c r="A82" s="220"/>
      <c r="B82" s="221"/>
      <c r="C82" s="221"/>
      <c r="D82" s="221"/>
      <c r="E82" s="221"/>
      <c r="F82" s="217" t="s">
        <v>18</v>
      </c>
    </row>
    <row r="83" spans="1:6" x14ac:dyDescent="0.2">
      <c r="A83" s="216" t="s">
        <v>1212</v>
      </c>
      <c r="B83" s="214"/>
      <c r="C83" s="214"/>
      <c r="D83" s="214"/>
      <c r="E83" s="214"/>
      <c r="F83" s="222"/>
    </row>
    <row r="84" spans="1:6" x14ac:dyDescent="0.2">
      <c r="A84" s="223"/>
      <c r="B84" s="224"/>
      <c r="C84" s="224"/>
      <c r="D84" s="224"/>
      <c r="E84" s="224"/>
      <c r="F84" s="219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23622047244094491" right="0.23622047244094491" top="0.35433070866141736" bottom="0.35433070866141736" header="0.31496062992125984" footer="0.31496062992125984"/>
  <pageSetup paperSize="9" scale="8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9BA9-ED22-4A3A-B5D6-AC289AD8FBE8}">
  <dimension ref="A1:J52"/>
  <sheetViews>
    <sheetView workbookViewId="0">
      <selection activeCell="F10" sqref="F10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166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68"/>
      <c r="B6" s="68"/>
      <c r="C6" s="68"/>
      <c r="D6" s="68"/>
      <c r="E6" s="68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187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189</v>
      </c>
      <c r="B10" s="309"/>
      <c r="C10" s="309"/>
      <c r="D10" s="309"/>
      <c r="E10" s="310"/>
      <c r="F10" s="10"/>
    </row>
    <row r="11" spans="1:8" x14ac:dyDescent="0.25">
      <c r="A11" s="311" t="s">
        <v>190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 t="s">
        <v>111</v>
      </c>
      <c r="B14" s="22">
        <v>80</v>
      </c>
      <c r="C14" s="22"/>
      <c r="D14" s="19"/>
      <c r="E14" s="22" t="s">
        <v>167</v>
      </c>
      <c r="F14" s="20"/>
      <c r="H14" s="75"/>
    </row>
    <row r="15" spans="1:8" x14ac:dyDescent="0.25">
      <c r="A15" s="22" t="s">
        <v>111</v>
      </c>
      <c r="B15" s="22">
        <v>350</v>
      </c>
      <c r="C15" s="22"/>
      <c r="D15" s="22"/>
      <c r="E15" s="22" t="s">
        <v>168</v>
      </c>
      <c r="F15" s="23"/>
      <c r="G15" s="24"/>
      <c r="H15" s="75"/>
    </row>
    <row r="16" spans="1:8" x14ac:dyDescent="0.25">
      <c r="A16" s="22" t="s">
        <v>111</v>
      </c>
      <c r="B16" s="22">
        <v>90</v>
      </c>
      <c r="C16" s="22"/>
      <c r="D16" s="22"/>
      <c r="E16" s="22" t="s">
        <v>169</v>
      </c>
      <c r="F16" s="23"/>
      <c r="G16" s="24"/>
      <c r="H16" s="75"/>
    </row>
    <row r="17" spans="1:10" x14ac:dyDescent="0.25">
      <c r="A17" s="22" t="s">
        <v>116</v>
      </c>
      <c r="B17" s="22">
        <v>1</v>
      </c>
      <c r="C17" s="22"/>
      <c r="D17" s="22"/>
      <c r="E17" s="22" t="s">
        <v>170</v>
      </c>
      <c r="F17" s="23"/>
      <c r="G17" s="24"/>
      <c r="H17" s="75"/>
    </row>
    <row r="18" spans="1:10" x14ac:dyDescent="0.25">
      <c r="A18" s="22" t="s">
        <v>116</v>
      </c>
      <c r="B18" s="22">
        <v>1</v>
      </c>
      <c r="C18" s="22"/>
      <c r="D18" s="22"/>
      <c r="E18" s="22" t="s">
        <v>171</v>
      </c>
      <c r="F18" s="23"/>
      <c r="G18" s="24"/>
      <c r="H18" s="75"/>
    </row>
    <row r="19" spans="1:10" x14ac:dyDescent="0.25">
      <c r="A19" s="22" t="s">
        <v>116</v>
      </c>
      <c r="B19" s="22">
        <v>1</v>
      </c>
      <c r="C19" s="22"/>
      <c r="D19" s="22"/>
      <c r="E19" s="22" t="s">
        <v>172</v>
      </c>
      <c r="F19" s="23"/>
      <c r="G19" s="24"/>
      <c r="H19" s="75"/>
    </row>
    <row r="20" spans="1:10" x14ac:dyDescent="0.25">
      <c r="A20" s="22" t="s">
        <v>116</v>
      </c>
      <c r="B20" s="22">
        <v>1</v>
      </c>
      <c r="C20" s="22"/>
      <c r="D20" s="22"/>
      <c r="E20" s="22" t="s">
        <v>173</v>
      </c>
      <c r="F20" s="23"/>
      <c r="G20" s="24"/>
      <c r="H20" s="75"/>
    </row>
    <row r="21" spans="1:10" x14ac:dyDescent="0.25">
      <c r="A21" s="22" t="s">
        <v>116</v>
      </c>
      <c r="B21" s="22">
        <v>3</v>
      </c>
      <c r="C21" s="22"/>
      <c r="D21" s="22"/>
      <c r="E21" s="22" t="s">
        <v>174</v>
      </c>
      <c r="F21" s="23"/>
      <c r="G21" s="24"/>
      <c r="J21" s="75"/>
    </row>
    <row r="22" spans="1:10" x14ac:dyDescent="0.25">
      <c r="A22" s="22" t="s">
        <v>116</v>
      </c>
      <c r="B22" s="26">
        <v>1</v>
      </c>
      <c r="C22" s="22"/>
      <c r="D22" s="22"/>
      <c r="E22" s="22" t="s">
        <v>175</v>
      </c>
      <c r="F22" s="23"/>
      <c r="G22" s="24"/>
      <c r="H22" s="75"/>
    </row>
    <row r="23" spans="1:10" x14ac:dyDescent="0.25">
      <c r="A23" s="22" t="s">
        <v>116</v>
      </c>
      <c r="B23" s="22">
        <v>3</v>
      </c>
      <c r="C23" s="22"/>
      <c r="D23" s="22"/>
      <c r="E23" s="22" t="s">
        <v>176</v>
      </c>
      <c r="F23" s="23"/>
      <c r="G23" s="24"/>
      <c r="H23" s="27"/>
    </row>
    <row r="24" spans="1:10" x14ac:dyDescent="0.25">
      <c r="A24" s="22" t="s">
        <v>116</v>
      </c>
      <c r="B24" s="22">
        <v>5</v>
      </c>
      <c r="C24" s="22"/>
      <c r="D24" s="22"/>
      <c r="E24" s="22" t="s">
        <v>177</v>
      </c>
      <c r="F24" s="23"/>
      <c r="H24" s="75"/>
    </row>
    <row r="25" spans="1:10" x14ac:dyDescent="0.25">
      <c r="A25" s="22" t="s">
        <v>111</v>
      </c>
      <c r="B25" s="22">
        <v>10</v>
      </c>
      <c r="C25" s="22"/>
      <c r="D25" s="22"/>
      <c r="E25" s="22" t="s">
        <v>178</v>
      </c>
      <c r="F25" s="23"/>
      <c r="H25" s="75"/>
    </row>
    <row r="26" spans="1:10" x14ac:dyDescent="0.25">
      <c r="A26" s="22" t="s">
        <v>111</v>
      </c>
      <c r="B26" s="22">
        <v>3</v>
      </c>
      <c r="C26" s="22"/>
      <c r="D26" s="22"/>
      <c r="E26" s="22" t="s">
        <v>179</v>
      </c>
      <c r="F26" s="23"/>
      <c r="H26" s="24"/>
    </row>
    <row r="27" spans="1:10" x14ac:dyDescent="0.25">
      <c r="A27" s="22" t="s">
        <v>116</v>
      </c>
      <c r="B27" s="22">
        <v>1</v>
      </c>
      <c r="C27" s="22"/>
      <c r="D27" s="22"/>
      <c r="E27" s="22" t="s">
        <v>180</v>
      </c>
      <c r="F27" s="23"/>
      <c r="H27" s="24"/>
    </row>
    <row r="28" spans="1:10" x14ac:dyDescent="0.25">
      <c r="A28" s="22" t="s">
        <v>116</v>
      </c>
      <c r="B28" s="22">
        <v>1</v>
      </c>
      <c r="C28" s="22"/>
      <c r="D28" s="22"/>
      <c r="E28" s="22" t="s">
        <v>181</v>
      </c>
      <c r="F28" s="23"/>
      <c r="H28" s="24"/>
    </row>
    <row r="29" spans="1:10" x14ac:dyDescent="0.25">
      <c r="A29" s="22" t="s">
        <v>116</v>
      </c>
      <c r="B29" s="22">
        <v>1</v>
      </c>
      <c r="C29" s="22"/>
      <c r="D29" s="22"/>
      <c r="E29" s="22" t="s">
        <v>182</v>
      </c>
      <c r="F29" s="23"/>
      <c r="H29" s="24"/>
    </row>
    <row r="30" spans="1:10" x14ac:dyDescent="0.25">
      <c r="A30" s="22" t="s">
        <v>116</v>
      </c>
      <c r="B30" s="22">
        <v>1</v>
      </c>
      <c r="C30" s="22"/>
      <c r="D30" s="22"/>
      <c r="E30" s="22" t="s">
        <v>183</v>
      </c>
      <c r="F30" s="23"/>
      <c r="H30" s="24"/>
    </row>
    <row r="31" spans="1:10" x14ac:dyDescent="0.25">
      <c r="A31" s="22" t="s">
        <v>116</v>
      </c>
      <c r="B31" s="22">
        <v>2</v>
      </c>
      <c r="C31" s="22"/>
      <c r="D31" s="22"/>
      <c r="E31" s="22" t="s">
        <v>184</v>
      </c>
      <c r="F31" s="22"/>
      <c r="H31" s="24"/>
    </row>
    <row r="32" spans="1:10" x14ac:dyDescent="0.25">
      <c r="A32" s="22" t="s">
        <v>116</v>
      </c>
      <c r="B32" s="22">
        <v>1</v>
      </c>
      <c r="C32" s="22"/>
      <c r="D32" s="22"/>
      <c r="E32" s="22" t="s">
        <v>185</v>
      </c>
      <c r="F32" s="22"/>
      <c r="H32" s="24"/>
    </row>
    <row r="33" spans="1:8" x14ac:dyDescent="0.25">
      <c r="A33" s="22" t="s">
        <v>116</v>
      </c>
      <c r="B33" s="22">
        <v>2</v>
      </c>
      <c r="C33" s="22"/>
      <c r="D33" s="22"/>
      <c r="E33" s="22" t="s">
        <v>186</v>
      </c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188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C767-A9AA-43DE-8D31-202FC637D4DA}">
  <sheetPr>
    <pageSetUpPr fitToPage="1"/>
  </sheetPr>
  <dimension ref="A1:J5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4.140625" customWidth="1"/>
    <col min="3" max="3" width="10.140625" customWidth="1"/>
    <col min="4" max="4" width="12.7109375" customWidth="1"/>
    <col min="5" max="5" width="15.5703125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903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264</v>
      </c>
    </row>
    <row r="6" spans="1:8" x14ac:dyDescent="0.25">
      <c r="A6" s="183"/>
      <c r="B6" s="183"/>
      <c r="C6" s="183"/>
      <c r="D6" s="183"/>
      <c r="E6" s="183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255</v>
      </c>
      <c r="B9" s="324"/>
      <c r="C9" s="324"/>
      <c r="D9" s="324"/>
      <c r="E9" s="325"/>
      <c r="F9" s="10" t="s">
        <v>258</v>
      </c>
    </row>
    <row r="10" spans="1:8" x14ac:dyDescent="0.25">
      <c r="A10" s="308" t="s">
        <v>256</v>
      </c>
      <c r="B10" s="309"/>
      <c r="C10" s="309"/>
      <c r="D10" s="309"/>
      <c r="E10" s="310"/>
      <c r="F10" s="10" t="s">
        <v>259</v>
      </c>
    </row>
    <row r="11" spans="1:8" x14ac:dyDescent="0.25">
      <c r="A11" s="311" t="s">
        <v>257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73">
        <v>1</v>
      </c>
      <c r="B14" s="74" t="s">
        <v>901</v>
      </c>
      <c r="C14" s="22" t="s">
        <v>898</v>
      </c>
      <c r="D14" s="22" t="s">
        <v>899</v>
      </c>
      <c r="E14" s="22" t="s">
        <v>900</v>
      </c>
      <c r="F14" s="22"/>
      <c r="G14" s="27">
        <v>17.731999999999999</v>
      </c>
    </row>
    <row r="15" spans="1:8" x14ac:dyDescent="0.25">
      <c r="A15" s="73"/>
      <c r="B15" s="74"/>
      <c r="C15" s="98" t="s">
        <v>902</v>
      </c>
      <c r="D15" s="22"/>
      <c r="E15" s="18"/>
      <c r="F15" s="23"/>
      <c r="G15" s="24"/>
      <c r="H15" s="75"/>
    </row>
    <row r="16" spans="1:8" x14ac:dyDescent="0.25">
      <c r="A16" s="73">
        <v>1</v>
      </c>
      <c r="B16" s="74" t="s">
        <v>901</v>
      </c>
      <c r="C16" s="22" t="s">
        <v>905</v>
      </c>
      <c r="D16" s="22">
        <v>1256</v>
      </c>
      <c r="E16" s="22" t="s">
        <v>906</v>
      </c>
      <c r="F16" s="22" t="s">
        <v>907</v>
      </c>
      <c r="G16" s="27">
        <v>71.819999999999993</v>
      </c>
    </row>
    <row r="17" spans="1:10" x14ac:dyDescent="0.25">
      <c r="A17" s="73"/>
      <c r="B17" s="74"/>
      <c r="C17" s="22" t="s">
        <v>908</v>
      </c>
      <c r="D17" s="22"/>
      <c r="E17" s="18"/>
      <c r="F17" s="23"/>
      <c r="G17" s="24"/>
      <c r="H17" s="75"/>
    </row>
    <row r="18" spans="1:10" x14ac:dyDescent="0.25">
      <c r="A18" s="73"/>
      <c r="B18" s="74"/>
      <c r="C18" s="18"/>
      <c r="D18" s="22"/>
      <c r="E18" s="18"/>
      <c r="F18" s="23"/>
      <c r="G18" s="24"/>
      <c r="H18" s="75"/>
    </row>
    <row r="19" spans="1:10" x14ac:dyDescent="0.25">
      <c r="A19" s="73"/>
      <c r="B19" s="74"/>
      <c r="C19" s="18"/>
      <c r="D19" s="22"/>
      <c r="E19" s="18"/>
      <c r="F19" s="23"/>
      <c r="G19" s="24"/>
      <c r="H19" s="75"/>
    </row>
    <row r="20" spans="1:10" x14ac:dyDescent="0.25">
      <c r="A20" s="73"/>
      <c r="B20" s="74"/>
      <c r="C20" s="18"/>
      <c r="D20" s="22"/>
      <c r="E20" s="18"/>
      <c r="F20" s="23"/>
      <c r="G20" s="24"/>
      <c r="H20" s="75"/>
    </row>
    <row r="21" spans="1:10" x14ac:dyDescent="0.25">
      <c r="A21" s="73"/>
      <c r="B21" s="74"/>
      <c r="C21" s="18"/>
      <c r="D21" s="22"/>
      <c r="E21" s="18"/>
      <c r="F21" s="23"/>
      <c r="G21" s="24"/>
      <c r="J21" s="75"/>
    </row>
    <row r="22" spans="1:10" x14ac:dyDescent="0.25">
      <c r="A22" s="73"/>
      <c r="B22" s="74"/>
      <c r="C22" s="18"/>
      <c r="D22" s="22"/>
      <c r="E22" s="18"/>
      <c r="F22" s="23"/>
      <c r="G22" s="24"/>
      <c r="H22" s="75"/>
    </row>
    <row r="23" spans="1:10" x14ac:dyDescent="0.25">
      <c r="A23" s="26"/>
      <c r="B23" s="74"/>
      <c r="C23" s="22"/>
      <c r="D23" s="22"/>
      <c r="E23" s="22"/>
      <c r="F23" s="23"/>
      <c r="G23" s="24"/>
      <c r="H23" s="27"/>
    </row>
    <row r="24" spans="1:10" x14ac:dyDescent="0.25">
      <c r="A24" s="76"/>
      <c r="B24" s="77"/>
      <c r="C24" s="78"/>
      <c r="D24" s="78"/>
      <c r="E24" s="78"/>
      <c r="F24" s="23"/>
      <c r="H24" s="75"/>
    </row>
    <row r="25" spans="1:10" x14ac:dyDescent="0.25">
      <c r="A25" s="22"/>
      <c r="B25" s="22"/>
      <c r="C25" s="22"/>
      <c r="D25" s="22"/>
      <c r="E25" s="22"/>
      <c r="F25" s="23"/>
      <c r="H25" s="75"/>
    </row>
    <row r="26" spans="1:10" x14ac:dyDescent="0.25">
      <c r="A26" s="23"/>
      <c r="B26" s="22"/>
      <c r="C26" s="22"/>
      <c r="D26" s="22"/>
      <c r="E26" s="22"/>
      <c r="F26" s="23"/>
      <c r="H26" s="24"/>
    </row>
    <row r="27" spans="1:10" x14ac:dyDescent="0.25">
      <c r="A27" s="22"/>
      <c r="B27" s="22"/>
      <c r="C27" s="22"/>
      <c r="D27" s="22"/>
      <c r="E27" s="22"/>
      <c r="F27" s="23"/>
      <c r="H27" s="24"/>
    </row>
    <row r="28" spans="1:10" x14ac:dyDescent="0.25">
      <c r="A28" s="22"/>
      <c r="B28" s="22"/>
      <c r="C28" s="22"/>
      <c r="D28" s="22"/>
      <c r="E28" s="22"/>
      <c r="F28" s="23"/>
      <c r="H28" s="24"/>
    </row>
    <row r="29" spans="1:10" x14ac:dyDescent="0.25">
      <c r="A29" s="22"/>
      <c r="B29" s="22"/>
      <c r="C29" s="22"/>
      <c r="D29" s="22"/>
      <c r="E29" s="22"/>
      <c r="F29" s="23"/>
      <c r="H29" s="24"/>
    </row>
    <row r="30" spans="1:10" x14ac:dyDescent="0.25">
      <c r="A30" s="22"/>
      <c r="B30" s="22"/>
      <c r="C30" s="22"/>
      <c r="D30" s="22"/>
      <c r="E30" s="22"/>
      <c r="F30" s="23"/>
      <c r="H30" s="24"/>
    </row>
    <row r="31" spans="1:10" x14ac:dyDescent="0.25">
      <c r="A31" s="22"/>
      <c r="B31" s="22"/>
      <c r="C31" s="22"/>
      <c r="D31" s="22"/>
      <c r="E31" s="22"/>
      <c r="F31" s="22"/>
      <c r="H31" s="24"/>
    </row>
    <row r="32" spans="1:10" x14ac:dyDescent="0.25">
      <c r="A32" s="22"/>
      <c r="B32" s="22"/>
      <c r="C32" s="22"/>
      <c r="D32" s="22"/>
      <c r="E32" s="22"/>
      <c r="F32" s="22"/>
      <c r="H32" s="24"/>
    </row>
    <row r="33" spans="1:8" x14ac:dyDescent="0.25">
      <c r="A33" s="22"/>
      <c r="B33" s="22"/>
      <c r="C33" s="22"/>
      <c r="D33" s="22"/>
      <c r="E33" s="22"/>
      <c r="F33" s="22"/>
      <c r="H33" s="24"/>
    </row>
    <row r="34" spans="1:8" x14ac:dyDescent="0.25">
      <c r="A34" s="22"/>
      <c r="B34" s="22"/>
      <c r="C34" s="22"/>
      <c r="D34" s="22"/>
      <c r="E34" s="22"/>
      <c r="F34" s="23"/>
      <c r="H34" s="24"/>
    </row>
    <row r="35" spans="1:8" x14ac:dyDescent="0.25">
      <c r="A35" s="22"/>
      <c r="B35" s="22"/>
      <c r="C35" s="22"/>
      <c r="D35" s="22"/>
      <c r="E35" s="22"/>
      <c r="F35" s="23"/>
      <c r="H35" s="24"/>
    </row>
    <row r="36" spans="1:8" x14ac:dyDescent="0.25">
      <c r="A36" s="22"/>
      <c r="B36" s="22"/>
      <c r="C36" s="22"/>
      <c r="D36" s="22"/>
      <c r="E36" s="79"/>
      <c r="F36" s="30"/>
    </row>
    <row r="37" spans="1:8" x14ac:dyDescent="0.25">
      <c r="A37" s="19"/>
      <c r="B37" s="19"/>
      <c r="C37" s="19"/>
      <c r="D37" s="19"/>
      <c r="E37" s="80"/>
      <c r="F37" s="20"/>
      <c r="H37" s="24"/>
    </row>
    <row r="38" spans="1:8" x14ac:dyDescent="0.25">
      <c r="A38" s="19"/>
      <c r="B38" s="19"/>
      <c r="C38" s="19"/>
      <c r="D38" s="19"/>
      <c r="E38" s="19"/>
      <c r="F38" s="31"/>
    </row>
    <row r="39" spans="1:8" x14ac:dyDescent="0.25">
      <c r="A39" s="19"/>
      <c r="B39" s="19"/>
      <c r="C39" s="19"/>
      <c r="D39" s="19"/>
      <c r="E39" s="19"/>
      <c r="F39" s="19"/>
    </row>
    <row r="40" spans="1:8" x14ac:dyDescent="0.25">
      <c r="A40" s="32" t="s">
        <v>15</v>
      </c>
      <c r="B40" s="33"/>
      <c r="C40" s="33"/>
      <c r="D40" s="33"/>
      <c r="E40" s="33"/>
      <c r="F40" s="34" t="s">
        <v>16</v>
      </c>
    </row>
    <row r="41" spans="1:8" x14ac:dyDescent="0.25">
      <c r="A41" s="32"/>
      <c r="B41" s="33"/>
      <c r="C41" s="33"/>
      <c r="D41" s="33"/>
      <c r="E41" s="33"/>
      <c r="F41" s="35"/>
    </row>
    <row r="42" spans="1:8" x14ac:dyDescent="0.25">
      <c r="A42" s="32" t="s">
        <v>17</v>
      </c>
      <c r="B42" s="33"/>
      <c r="C42" s="33"/>
      <c r="D42" s="33"/>
      <c r="E42" s="33"/>
      <c r="F42" s="36"/>
    </row>
    <row r="43" spans="1:8" x14ac:dyDescent="0.25">
      <c r="A43" s="37"/>
      <c r="B43" s="38"/>
      <c r="C43" s="38"/>
      <c r="D43" s="38"/>
      <c r="E43" s="38"/>
      <c r="F43" s="34" t="s">
        <v>18</v>
      </c>
    </row>
    <row r="44" spans="1:8" x14ac:dyDescent="0.25">
      <c r="A44" s="32" t="s">
        <v>904</v>
      </c>
      <c r="B44" s="33"/>
      <c r="C44" s="33"/>
      <c r="D44" s="33"/>
      <c r="E44" s="33"/>
      <c r="F44" s="39"/>
    </row>
    <row r="45" spans="1:8" x14ac:dyDescent="0.25">
      <c r="A45" s="40"/>
      <c r="B45" s="41"/>
      <c r="C45" s="41"/>
      <c r="D45" s="41"/>
      <c r="E45" s="41"/>
      <c r="F45" s="36"/>
    </row>
    <row r="48" spans="1:8" x14ac:dyDescent="0.25">
      <c r="F48" s="27"/>
    </row>
    <row r="49" spans="6:6" x14ac:dyDescent="0.25">
      <c r="F49" s="24"/>
    </row>
    <row r="50" spans="6:6" x14ac:dyDescent="0.25">
      <c r="F50" s="24"/>
    </row>
    <row r="52" spans="6:6" x14ac:dyDescent="0.25">
      <c r="F52" s="24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3A29-D9C7-4B39-B3BF-02E37C6E0488}">
  <dimension ref="A1:J102"/>
  <sheetViews>
    <sheetView topLeftCell="A22" workbookViewId="0">
      <selection activeCell="H103" sqref="A1:H103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37.140625" customWidth="1"/>
    <col min="6" max="6" width="14.7109375" customWidth="1"/>
    <col min="8" max="8" width="11" style="27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1582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47"/>
      <c r="B6" s="247"/>
      <c r="C6" s="247"/>
      <c r="D6" s="247"/>
      <c r="E6" s="247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1580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1581</v>
      </c>
      <c r="B10" s="309"/>
      <c r="C10" s="309"/>
      <c r="D10" s="309"/>
      <c r="E10" s="310"/>
      <c r="F10" s="10"/>
    </row>
    <row r="11" spans="1:8" x14ac:dyDescent="0.25">
      <c r="A11" s="311" t="s">
        <v>418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>
        <v>1</v>
      </c>
      <c r="B14" s="74" t="s">
        <v>116</v>
      </c>
      <c r="C14" s="22" t="s">
        <v>1584</v>
      </c>
      <c r="D14" s="22"/>
      <c r="E14" s="22" t="s">
        <v>1585</v>
      </c>
      <c r="F14" s="23">
        <v>320</v>
      </c>
      <c r="G14">
        <v>254.16</v>
      </c>
      <c r="H14" s="27">
        <f>G14*A14</f>
        <v>254.16</v>
      </c>
    </row>
    <row r="15" spans="1:8" x14ac:dyDescent="0.25">
      <c r="A15" s="22">
        <v>6</v>
      </c>
      <c r="B15" s="74" t="s">
        <v>1588</v>
      </c>
      <c r="C15" s="22" t="s">
        <v>1586</v>
      </c>
      <c r="D15" s="22"/>
      <c r="E15" s="22" t="s">
        <v>1587</v>
      </c>
      <c r="F15" s="252">
        <f t="shared" ref="F15:F27" si="0">H15+H15*$G$47</f>
        <v>62.639999999999993</v>
      </c>
      <c r="G15">
        <v>8.6999999999999993</v>
      </c>
      <c r="H15" s="27">
        <f t="shared" ref="H15:H43" si="1">G15*A15</f>
        <v>52.199999999999996</v>
      </c>
    </row>
    <row r="16" spans="1:8" x14ac:dyDescent="0.25">
      <c r="A16" s="22">
        <v>1</v>
      </c>
      <c r="B16" s="74" t="s">
        <v>116</v>
      </c>
      <c r="C16" s="22" t="s">
        <v>1589</v>
      </c>
      <c r="D16" s="22"/>
      <c r="E16" s="22" t="s">
        <v>1590</v>
      </c>
      <c r="F16" s="252">
        <f t="shared" si="0"/>
        <v>2.17008</v>
      </c>
      <c r="G16">
        <v>1.8084</v>
      </c>
      <c r="H16" s="27">
        <f t="shared" si="1"/>
        <v>1.8084</v>
      </c>
    </row>
    <row r="17" spans="1:10" x14ac:dyDescent="0.25">
      <c r="A17" s="22">
        <v>1</v>
      </c>
      <c r="B17" s="74" t="s">
        <v>116</v>
      </c>
      <c r="C17" s="22" t="s">
        <v>1591</v>
      </c>
      <c r="D17" s="22"/>
      <c r="E17" s="45" t="s">
        <v>1592</v>
      </c>
      <c r="F17" s="252">
        <f t="shared" si="0"/>
        <v>66.3</v>
      </c>
      <c r="G17" s="27">
        <v>55.25</v>
      </c>
      <c r="H17" s="27">
        <f t="shared" si="1"/>
        <v>55.25</v>
      </c>
    </row>
    <row r="18" spans="1:10" x14ac:dyDescent="0.25">
      <c r="A18" s="22">
        <v>1</v>
      </c>
      <c r="B18" s="74" t="s">
        <v>116</v>
      </c>
      <c r="C18" s="22" t="s">
        <v>1593</v>
      </c>
      <c r="D18" s="22"/>
      <c r="E18" s="22" t="s">
        <v>1594</v>
      </c>
      <c r="F18" s="252">
        <f t="shared" si="0"/>
        <v>17.534400000000002</v>
      </c>
      <c r="G18" s="27">
        <v>14.612</v>
      </c>
      <c r="H18" s="27">
        <f t="shared" si="1"/>
        <v>14.612</v>
      </c>
    </row>
    <row r="19" spans="1:10" x14ac:dyDescent="0.25">
      <c r="A19" s="22">
        <v>1</v>
      </c>
      <c r="B19" s="74" t="s">
        <v>116</v>
      </c>
      <c r="C19" s="22"/>
      <c r="D19" s="22"/>
      <c r="E19" s="22" t="s">
        <v>1637</v>
      </c>
      <c r="F19" s="252">
        <f t="shared" si="0"/>
        <v>13.2</v>
      </c>
      <c r="G19" s="27">
        <v>11</v>
      </c>
      <c r="H19" s="27">
        <f t="shared" si="1"/>
        <v>11</v>
      </c>
    </row>
    <row r="20" spans="1:10" x14ac:dyDescent="0.25">
      <c r="A20" s="22">
        <v>1</v>
      </c>
      <c r="B20" s="74" t="s">
        <v>116</v>
      </c>
      <c r="C20" s="22"/>
      <c r="D20" s="22"/>
      <c r="E20" s="22" t="s">
        <v>1638</v>
      </c>
      <c r="F20" s="252">
        <f t="shared" si="0"/>
        <v>48</v>
      </c>
      <c r="G20" s="27">
        <v>40</v>
      </c>
      <c r="H20" s="27">
        <f t="shared" si="1"/>
        <v>40</v>
      </c>
    </row>
    <row r="21" spans="1:10" x14ac:dyDescent="0.25">
      <c r="A21" s="22">
        <v>1</v>
      </c>
      <c r="B21" s="74" t="s">
        <v>116</v>
      </c>
      <c r="C21" s="22" t="s">
        <v>1595</v>
      </c>
      <c r="D21" s="22"/>
      <c r="E21" s="22" t="s">
        <v>1596</v>
      </c>
      <c r="F21" s="252">
        <f t="shared" si="0"/>
        <v>44.64</v>
      </c>
      <c r="G21" s="27">
        <v>37.200000000000003</v>
      </c>
      <c r="H21" s="27">
        <f t="shared" si="1"/>
        <v>37.200000000000003</v>
      </c>
    </row>
    <row r="22" spans="1:10" x14ac:dyDescent="0.25">
      <c r="A22" s="22">
        <v>2</v>
      </c>
      <c r="B22" s="74" t="s">
        <v>116</v>
      </c>
      <c r="C22" s="22" t="s">
        <v>1597</v>
      </c>
      <c r="D22" s="22"/>
      <c r="E22" s="22" t="s">
        <v>1598</v>
      </c>
      <c r="F22" s="252">
        <f t="shared" si="0"/>
        <v>18.735599999999998</v>
      </c>
      <c r="G22" s="27">
        <v>7.8064999999999998</v>
      </c>
      <c r="H22" s="27">
        <f t="shared" si="1"/>
        <v>15.613</v>
      </c>
    </row>
    <row r="23" spans="1:10" x14ac:dyDescent="0.25">
      <c r="A23" s="22">
        <v>2</v>
      </c>
      <c r="B23" s="74" t="s">
        <v>116</v>
      </c>
      <c r="C23" s="22" t="s">
        <v>1599</v>
      </c>
      <c r="D23" s="22"/>
      <c r="E23" s="22" t="s">
        <v>1395</v>
      </c>
      <c r="F23" s="252">
        <f t="shared" si="0"/>
        <v>10.686</v>
      </c>
      <c r="G23" s="27">
        <v>4.4524999999999997</v>
      </c>
      <c r="H23" s="27">
        <f t="shared" si="1"/>
        <v>8.9049999999999994</v>
      </c>
      <c r="J23" s="75"/>
    </row>
    <row r="24" spans="1:10" x14ac:dyDescent="0.25">
      <c r="A24" s="22">
        <v>1</v>
      </c>
      <c r="B24" s="74" t="s">
        <v>116</v>
      </c>
      <c r="C24" s="22" t="s">
        <v>1600</v>
      </c>
      <c r="D24" s="22"/>
      <c r="E24" s="22" t="s">
        <v>1601</v>
      </c>
      <c r="F24" s="252">
        <f t="shared" si="0"/>
        <v>111.252</v>
      </c>
      <c r="G24" s="27">
        <v>92.71</v>
      </c>
      <c r="H24" s="27">
        <f t="shared" si="1"/>
        <v>92.71</v>
      </c>
    </row>
    <row r="25" spans="1:10" x14ac:dyDescent="0.25">
      <c r="A25" s="22">
        <v>140</v>
      </c>
      <c r="B25" s="74" t="s">
        <v>111</v>
      </c>
      <c r="C25" s="22" t="s">
        <v>1602</v>
      </c>
      <c r="D25" s="22"/>
      <c r="E25" s="22" t="s">
        <v>1603</v>
      </c>
      <c r="F25" s="252">
        <f t="shared" si="0"/>
        <v>180.16656</v>
      </c>
      <c r="G25" s="251">
        <v>1.0724199999999999</v>
      </c>
      <c r="H25" s="27">
        <f t="shared" si="1"/>
        <v>150.1388</v>
      </c>
    </row>
    <row r="26" spans="1:10" x14ac:dyDescent="0.25">
      <c r="A26" s="22">
        <v>140</v>
      </c>
      <c r="B26" s="74" t="s">
        <v>111</v>
      </c>
      <c r="C26" s="22" t="s">
        <v>1604</v>
      </c>
      <c r="D26" s="22"/>
      <c r="E26" s="22" t="s">
        <v>1605</v>
      </c>
      <c r="F26" s="252">
        <f t="shared" si="0"/>
        <v>102.89664</v>
      </c>
      <c r="G26">
        <v>0.61248000000000002</v>
      </c>
      <c r="H26" s="27">
        <f t="shared" si="1"/>
        <v>85.747200000000007</v>
      </c>
    </row>
    <row r="27" spans="1:10" x14ac:dyDescent="0.25">
      <c r="A27" s="22">
        <v>60</v>
      </c>
      <c r="B27" s="22" t="s">
        <v>111</v>
      </c>
      <c r="C27" s="22" t="s">
        <v>1606</v>
      </c>
      <c r="D27" s="22"/>
      <c r="E27" s="22" t="s">
        <v>1607</v>
      </c>
      <c r="F27" s="252">
        <f t="shared" si="0"/>
        <v>39.743279999999999</v>
      </c>
      <c r="G27">
        <v>0.55198999999999998</v>
      </c>
      <c r="H27" s="27">
        <f t="shared" si="1"/>
        <v>33.119399999999999</v>
      </c>
    </row>
    <row r="28" spans="1:10" x14ac:dyDescent="0.25">
      <c r="A28" s="22">
        <v>1</v>
      </c>
      <c r="B28" s="22" t="s">
        <v>116</v>
      </c>
      <c r="C28" s="22" t="s">
        <v>1608</v>
      </c>
      <c r="D28" s="22"/>
      <c r="E28" s="22" t="s">
        <v>1609</v>
      </c>
      <c r="F28" s="252">
        <f t="shared" ref="F28" si="2">H28+H28*$G$47</f>
        <v>60.059999999999995</v>
      </c>
      <c r="G28">
        <v>50.05</v>
      </c>
      <c r="H28" s="27">
        <f t="shared" si="1"/>
        <v>50.05</v>
      </c>
    </row>
    <row r="29" spans="1:10" x14ac:dyDescent="0.25">
      <c r="A29" s="22">
        <v>1</v>
      </c>
      <c r="B29" s="22" t="s">
        <v>116</v>
      </c>
      <c r="C29" s="22" t="s">
        <v>1610</v>
      </c>
      <c r="D29" s="22"/>
      <c r="E29" s="22" t="s">
        <v>1611</v>
      </c>
      <c r="F29" s="23">
        <v>530</v>
      </c>
      <c r="G29">
        <v>392.9</v>
      </c>
      <c r="H29" s="27">
        <f t="shared" si="1"/>
        <v>392.9</v>
      </c>
    </row>
    <row r="30" spans="1:10" x14ac:dyDescent="0.25">
      <c r="A30" s="22">
        <v>1</v>
      </c>
      <c r="B30" s="22" t="s">
        <v>116</v>
      </c>
      <c r="C30" s="22" t="s">
        <v>1612</v>
      </c>
      <c r="D30" s="22"/>
      <c r="E30" s="22" t="s">
        <v>1613</v>
      </c>
      <c r="F30" s="23">
        <v>40</v>
      </c>
      <c r="G30">
        <v>34.22</v>
      </c>
      <c r="H30" s="27">
        <f t="shared" si="1"/>
        <v>34.22</v>
      </c>
    </row>
    <row r="31" spans="1:10" x14ac:dyDescent="0.25">
      <c r="A31" s="22">
        <v>10</v>
      </c>
      <c r="B31" s="22" t="s">
        <v>111</v>
      </c>
      <c r="C31" s="22"/>
      <c r="D31" s="22"/>
      <c r="E31" s="22" t="s">
        <v>1614</v>
      </c>
      <c r="F31" s="252">
        <f t="shared" ref="F31:F43" si="3">H31+H31*$G$47</f>
        <v>2.4</v>
      </c>
      <c r="G31">
        <v>0.2</v>
      </c>
      <c r="H31" s="27">
        <f t="shared" si="1"/>
        <v>2</v>
      </c>
    </row>
    <row r="32" spans="1:10" x14ac:dyDescent="0.25">
      <c r="A32" s="22">
        <v>22</v>
      </c>
      <c r="B32" s="22" t="s">
        <v>111</v>
      </c>
      <c r="C32" s="22"/>
      <c r="D32" s="22"/>
      <c r="E32" s="22" t="s">
        <v>1615</v>
      </c>
      <c r="F32" s="252">
        <f t="shared" si="3"/>
        <v>10.56</v>
      </c>
      <c r="G32">
        <v>0.4</v>
      </c>
      <c r="H32" s="27">
        <f>G32*A32</f>
        <v>8.8000000000000007</v>
      </c>
    </row>
    <row r="33" spans="1:8" x14ac:dyDescent="0.25">
      <c r="A33" s="22">
        <v>16</v>
      </c>
      <c r="B33" s="22" t="s">
        <v>111</v>
      </c>
      <c r="C33" s="22"/>
      <c r="D33" s="22"/>
      <c r="E33" s="22" t="s">
        <v>1114</v>
      </c>
      <c r="F33" s="252">
        <f t="shared" si="3"/>
        <v>5.76</v>
      </c>
      <c r="G33">
        <v>0.3</v>
      </c>
      <c r="H33" s="27">
        <f t="shared" si="1"/>
        <v>4.8</v>
      </c>
    </row>
    <row r="34" spans="1:8" x14ac:dyDescent="0.25">
      <c r="A34" s="22">
        <v>1</v>
      </c>
      <c r="B34" s="22" t="s">
        <v>116</v>
      </c>
      <c r="C34" s="22" t="s">
        <v>1469</v>
      </c>
      <c r="D34" s="22"/>
      <c r="E34" s="22" t="s">
        <v>1616</v>
      </c>
      <c r="F34" s="252">
        <f t="shared" si="3"/>
        <v>30</v>
      </c>
      <c r="G34">
        <v>25</v>
      </c>
      <c r="H34" s="27">
        <f t="shared" si="1"/>
        <v>25</v>
      </c>
    </row>
    <row r="35" spans="1:8" x14ac:dyDescent="0.25">
      <c r="A35" s="22">
        <v>3</v>
      </c>
      <c r="B35" s="22" t="s">
        <v>116</v>
      </c>
      <c r="C35" s="22"/>
      <c r="D35" s="22"/>
      <c r="E35" s="22" t="s">
        <v>1617</v>
      </c>
      <c r="F35" s="252">
        <f t="shared" si="3"/>
        <v>28.8</v>
      </c>
      <c r="G35">
        <v>8</v>
      </c>
      <c r="H35" s="27">
        <f t="shared" si="1"/>
        <v>24</v>
      </c>
    </row>
    <row r="36" spans="1:8" x14ac:dyDescent="0.25">
      <c r="A36" s="22">
        <v>10</v>
      </c>
      <c r="B36" s="22" t="s">
        <v>111</v>
      </c>
      <c r="C36" s="22"/>
      <c r="D36" s="22"/>
      <c r="E36" s="22" t="s">
        <v>1618</v>
      </c>
      <c r="F36" s="252">
        <f t="shared" si="3"/>
        <v>14.4</v>
      </c>
      <c r="G36">
        <v>1.2</v>
      </c>
      <c r="H36" s="27">
        <f t="shared" si="1"/>
        <v>12</v>
      </c>
    </row>
    <row r="37" spans="1:8" x14ac:dyDescent="0.25">
      <c r="A37" s="22">
        <v>1</v>
      </c>
      <c r="B37" s="22" t="s">
        <v>116</v>
      </c>
      <c r="C37" s="22"/>
      <c r="D37" s="22"/>
      <c r="E37" s="22" t="s">
        <v>1318</v>
      </c>
      <c r="F37" s="252">
        <f t="shared" si="3"/>
        <v>4.8</v>
      </c>
      <c r="G37">
        <v>4</v>
      </c>
      <c r="H37" s="27">
        <f t="shared" si="1"/>
        <v>4</v>
      </c>
    </row>
    <row r="38" spans="1:8" x14ac:dyDescent="0.25">
      <c r="A38" s="29">
        <v>1</v>
      </c>
      <c r="B38" s="29" t="s">
        <v>116</v>
      </c>
      <c r="C38" s="29"/>
      <c r="D38" s="29"/>
      <c r="E38" s="29" t="s">
        <v>1619</v>
      </c>
      <c r="F38" s="252">
        <f t="shared" si="3"/>
        <v>6</v>
      </c>
      <c r="G38">
        <v>5</v>
      </c>
      <c r="H38" s="27">
        <f t="shared" si="1"/>
        <v>5</v>
      </c>
    </row>
    <row r="39" spans="1:8" x14ac:dyDescent="0.25">
      <c r="A39" s="29">
        <v>1</v>
      </c>
      <c r="B39" s="29" t="s">
        <v>116</v>
      </c>
      <c r="C39" s="29"/>
      <c r="D39" s="29"/>
      <c r="E39" s="173" t="s">
        <v>1667</v>
      </c>
      <c r="F39" s="252">
        <f t="shared" si="3"/>
        <v>20.399999999999999</v>
      </c>
      <c r="G39">
        <v>17</v>
      </c>
      <c r="H39" s="27">
        <f t="shared" si="1"/>
        <v>17</v>
      </c>
    </row>
    <row r="40" spans="1:8" x14ac:dyDescent="0.25">
      <c r="A40" s="29">
        <v>1</v>
      </c>
      <c r="B40" s="29" t="s">
        <v>116</v>
      </c>
      <c r="C40" s="29"/>
      <c r="D40" s="29"/>
      <c r="E40" s="29" t="s">
        <v>1620</v>
      </c>
      <c r="F40" s="252">
        <f t="shared" si="3"/>
        <v>22.8</v>
      </c>
      <c r="G40">
        <v>19</v>
      </c>
      <c r="H40" s="27">
        <f t="shared" si="1"/>
        <v>19</v>
      </c>
    </row>
    <row r="41" spans="1:8" x14ac:dyDescent="0.25">
      <c r="A41" s="29"/>
      <c r="B41" s="29"/>
      <c r="C41" s="29"/>
      <c r="D41" s="29"/>
      <c r="E41" s="29" t="s">
        <v>1622</v>
      </c>
      <c r="F41" s="252">
        <f t="shared" si="3"/>
        <v>24</v>
      </c>
      <c r="H41" s="27">
        <v>20</v>
      </c>
    </row>
    <row r="42" spans="1:8" x14ac:dyDescent="0.25">
      <c r="A42" s="29">
        <v>12</v>
      </c>
      <c r="B42" s="29" t="s">
        <v>111</v>
      </c>
      <c r="C42" s="29"/>
      <c r="D42" s="29"/>
      <c r="E42" s="29" t="s">
        <v>1621</v>
      </c>
      <c r="F42" s="252">
        <f t="shared" si="3"/>
        <v>8.6399999999999988</v>
      </c>
      <c r="G42">
        <v>0.6</v>
      </c>
      <c r="H42" s="27">
        <f t="shared" si="1"/>
        <v>7.1999999999999993</v>
      </c>
    </row>
    <row r="43" spans="1:8" x14ac:dyDescent="0.25">
      <c r="A43" s="29">
        <v>2</v>
      </c>
      <c r="B43" s="29" t="s">
        <v>111</v>
      </c>
      <c r="C43" s="29"/>
      <c r="D43" s="29"/>
      <c r="E43" s="29" t="s">
        <v>1623</v>
      </c>
      <c r="F43" s="252">
        <f t="shared" si="3"/>
        <v>6</v>
      </c>
      <c r="G43">
        <v>2.5</v>
      </c>
      <c r="H43" s="27">
        <f t="shared" si="1"/>
        <v>5</v>
      </c>
    </row>
    <row r="44" spans="1:8" x14ac:dyDescent="0.25">
      <c r="A44" s="29"/>
      <c r="B44" s="29"/>
      <c r="C44" s="29"/>
      <c r="D44" s="29"/>
      <c r="E44" s="29" t="s">
        <v>1624</v>
      </c>
      <c r="F44" s="252">
        <f>H44+H44*$G$47</f>
        <v>4.8</v>
      </c>
      <c r="G44">
        <v>4</v>
      </c>
      <c r="H44" s="27">
        <v>4</v>
      </c>
    </row>
    <row r="45" spans="1:8" x14ac:dyDescent="0.25">
      <c r="A45" s="29"/>
      <c r="B45" s="29"/>
      <c r="C45" s="29"/>
      <c r="D45" s="29"/>
      <c r="E45" s="29"/>
      <c r="F45" s="19"/>
    </row>
    <row r="46" spans="1:8" x14ac:dyDescent="0.25">
      <c r="A46" s="29"/>
      <c r="B46" s="29"/>
      <c r="C46" s="29"/>
      <c r="D46" s="29"/>
      <c r="E46" s="29" t="s">
        <v>214</v>
      </c>
      <c r="F46" s="252">
        <f>SUM(F14:F44)</f>
        <v>1857.38456</v>
      </c>
      <c r="H46" s="27">
        <f>SUM(H14:H45)</f>
        <v>1487.4337999999998</v>
      </c>
    </row>
    <row r="47" spans="1:8" x14ac:dyDescent="0.25">
      <c r="A47" s="29"/>
      <c r="B47" s="29"/>
      <c r="C47" s="29"/>
      <c r="D47" s="29"/>
      <c r="E47" s="29"/>
      <c r="F47" s="19"/>
      <c r="G47" s="49">
        <v>0.2</v>
      </c>
      <c r="H47" s="27">
        <f>H46+H46*G47</f>
        <v>1784.9205599999998</v>
      </c>
    </row>
    <row r="48" spans="1:8" x14ac:dyDescent="0.25">
      <c r="A48" s="29"/>
      <c r="B48" s="29"/>
      <c r="C48" s="29"/>
      <c r="D48" s="29"/>
      <c r="E48" s="29"/>
      <c r="F48" s="19"/>
    </row>
    <row r="49" spans="1:7" x14ac:dyDescent="0.25">
      <c r="A49" s="32" t="s">
        <v>15</v>
      </c>
      <c r="B49" s="33"/>
      <c r="C49" s="33"/>
      <c r="D49" s="33"/>
      <c r="E49" s="33"/>
      <c r="F49" s="34" t="s">
        <v>16</v>
      </c>
    </row>
    <row r="50" spans="1:7" x14ac:dyDescent="0.25">
      <c r="A50" s="32"/>
      <c r="B50" s="33"/>
      <c r="C50" s="33"/>
      <c r="D50" s="33"/>
      <c r="E50" s="33"/>
      <c r="F50" s="35"/>
    </row>
    <row r="51" spans="1:7" x14ac:dyDescent="0.25">
      <c r="A51" s="32" t="s">
        <v>17</v>
      </c>
      <c r="B51" s="33"/>
      <c r="C51" s="33"/>
      <c r="D51" s="33"/>
      <c r="E51" s="33"/>
      <c r="F51" s="36"/>
    </row>
    <row r="52" spans="1:7" x14ac:dyDescent="0.25">
      <c r="A52" s="37"/>
      <c r="B52" s="38"/>
      <c r="C52" s="38"/>
      <c r="D52" s="38"/>
      <c r="E52" s="38"/>
      <c r="F52" s="34" t="s">
        <v>18</v>
      </c>
    </row>
    <row r="53" spans="1:7" x14ac:dyDescent="0.25">
      <c r="A53" s="32" t="s">
        <v>1583</v>
      </c>
      <c r="B53" s="33"/>
      <c r="C53" s="33"/>
      <c r="D53" s="33"/>
      <c r="E53" s="33"/>
      <c r="F53" s="39"/>
    </row>
    <row r="54" spans="1:7" x14ac:dyDescent="0.25">
      <c r="A54" s="40"/>
      <c r="B54" s="41"/>
      <c r="C54" s="41"/>
      <c r="D54" s="41"/>
      <c r="E54" s="41"/>
      <c r="F54" s="36"/>
    </row>
    <row r="57" spans="1:7" x14ac:dyDescent="0.25">
      <c r="C57" t="s">
        <v>404</v>
      </c>
      <c r="F57" s="27"/>
    </row>
    <row r="58" spans="1:7" x14ac:dyDescent="0.25">
      <c r="C58">
        <v>1</v>
      </c>
      <c r="D58" t="s">
        <v>116</v>
      </c>
      <c r="E58" t="s">
        <v>1625</v>
      </c>
      <c r="F58" s="27">
        <v>195</v>
      </c>
      <c r="G58">
        <v>144</v>
      </c>
    </row>
    <row r="59" spans="1:7" x14ac:dyDescent="0.25">
      <c r="C59">
        <v>30</v>
      </c>
      <c r="D59" t="s">
        <v>111</v>
      </c>
      <c r="E59" t="s">
        <v>1626</v>
      </c>
      <c r="F59" s="27">
        <v>28</v>
      </c>
      <c r="G59">
        <v>0.77</v>
      </c>
    </row>
    <row r="60" spans="1:7" x14ac:dyDescent="0.25">
      <c r="C60">
        <v>2</v>
      </c>
      <c r="D60" t="s">
        <v>116</v>
      </c>
      <c r="E60" t="s">
        <v>1627</v>
      </c>
      <c r="F60" s="27">
        <v>18</v>
      </c>
      <c r="G60">
        <v>8</v>
      </c>
    </row>
    <row r="61" spans="1:7" x14ac:dyDescent="0.25">
      <c r="C61">
        <v>3</v>
      </c>
      <c r="D61" t="s">
        <v>111</v>
      </c>
      <c r="E61" t="s">
        <v>1628</v>
      </c>
      <c r="F61" s="27">
        <v>7.5</v>
      </c>
      <c r="G61">
        <v>2</v>
      </c>
    </row>
    <row r="62" spans="1:7" x14ac:dyDescent="0.25">
      <c r="C62">
        <v>1</v>
      </c>
      <c r="D62" t="s">
        <v>116</v>
      </c>
      <c r="E62" t="s">
        <v>1629</v>
      </c>
      <c r="F62" s="27">
        <v>14</v>
      </c>
      <c r="G62">
        <v>10</v>
      </c>
    </row>
    <row r="63" spans="1:7" x14ac:dyDescent="0.25">
      <c r="C63">
        <v>1</v>
      </c>
      <c r="D63" t="s">
        <v>116</v>
      </c>
      <c r="E63" t="s">
        <v>1630</v>
      </c>
      <c r="F63" s="27">
        <v>3</v>
      </c>
      <c r="G63">
        <v>2</v>
      </c>
    </row>
    <row r="64" spans="1:7" x14ac:dyDescent="0.25">
      <c r="E64" t="s">
        <v>1631</v>
      </c>
      <c r="F64" s="27">
        <v>20</v>
      </c>
      <c r="G64">
        <v>15</v>
      </c>
    </row>
    <row r="65" spans="2:7" x14ac:dyDescent="0.25">
      <c r="C65">
        <v>1</v>
      </c>
      <c r="D65" t="s">
        <v>116</v>
      </c>
      <c r="E65" t="s">
        <v>1632</v>
      </c>
      <c r="F65" s="27">
        <v>20</v>
      </c>
      <c r="G65">
        <v>16</v>
      </c>
    </row>
    <row r="66" spans="2:7" x14ac:dyDescent="0.25">
      <c r="C66">
        <v>6</v>
      </c>
      <c r="D66" t="s">
        <v>111</v>
      </c>
      <c r="E66" t="s">
        <v>1633</v>
      </c>
      <c r="F66" s="27">
        <v>30</v>
      </c>
      <c r="G66">
        <v>5</v>
      </c>
    </row>
    <row r="67" spans="2:7" x14ac:dyDescent="0.25">
      <c r="C67">
        <v>5</v>
      </c>
      <c r="D67" t="s">
        <v>116</v>
      </c>
      <c r="E67" t="s">
        <v>1634</v>
      </c>
      <c r="F67" s="27">
        <v>40</v>
      </c>
    </row>
    <row r="68" spans="2:7" x14ac:dyDescent="0.25">
      <c r="C68">
        <v>2</v>
      </c>
      <c r="D68" t="s">
        <v>116</v>
      </c>
      <c r="E68" t="s">
        <v>1635</v>
      </c>
      <c r="F68" s="27">
        <v>20</v>
      </c>
    </row>
    <row r="69" spans="2:7" x14ac:dyDescent="0.25">
      <c r="E69" t="s">
        <v>1636</v>
      </c>
      <c r="F69" s="27">
        <v>20</v>
      </c>
      <c r="G69">
        <v>15</v>
      </c>
    </row>
    <row r="71" spans="2:7" x14ac:dyDescent="0.25">
      <c r="E71" t="s">
        <v>158</v>
      </c>
      <c r="F71" s="47">
        <f>SUM(F58:F70)</f>
        <v>415.5</v>
      </c>
    </row>
    <row r="72" spans="2:7" x14ac:dyDescent="0.25">
      <c r="F72" s="47"/>
    </row>
    <row r="73" spans="2:7" x14ac:dyDescent="0.25">
      <c r="B73" t="s">
        <v>1033</v>
      </c>
      <c r="F73" s="47"/>
    </row>
    <row r="74" spans="2:7" x14ac:dyDescent="0.25">
      <c r="B74" t="s">
        <v>1639</v>
      </c>
      <c r="D74">
        <v>1.5</v>
      </c>
      <c r="E74" t="s">
        <v>1640</v>
      </c>
    </row>
    <row r="75" spans="2:7" x14ac:dyDescent="0.25">
      <c r="B75" t="s">
        <v>430</v>
      </c>
      <c r="D75">
        <v>1</v>
      </c>
      <c r="E75" t="s">
        <v>1654</v>
      </c>
    </row>
    <row r="76" spans="2:7" x14ac:dyDescent="0.25">
      <c r="B76" t="s">
        <v>1652</v>
      </c>
      <c r="D76">
        <v>1</v>
      </c>
      <c r="E76" t="s">
        <v>1653</v>
      </c>
    </row>
    <row r="77" spans="2:7" x14ac:dyDescent="0.25">
      <c r="B77" t="s">
        <v>1641</v>
      </c>
      <c r="D77">
        <v>3</v>
      </c>
      <c r="E77" t="s">
        <v>1642</v>
      </c>
    </row>
    <row r="78" spans="2:7" x14ac:dyDescent="0.25">
      <c r="B78" t="s">
        <v>1643</v>
      </c>
      <c r="D78">
        <v>4</v>
      </c>
      <c r="E78" t="s">
        <v>1642</v>
      </c>
    </row>
    <row r="79" spans="2:7" x14ac:dyDescent="0.25">
      <c r="B79" t="s">
        <v>1644</v>
      </c>
      <c r="D79">
        <v>2</v>
      </c>
      <c r="E79" t="s">
        <v>1645</v>
      </c>
    </row>
    <row r="80" spans="2:7" x14ac:dyDescent="0.25">
      <c r="B80" t="s">
        <v>1646</v>
      </c>
      <c r="D80">
        <v>3</v>
      </c>
      <c r="E80" t="s">
        <v>1647</v>
      </c>
    </row>
    <row r="81" spans="2:6" x14ac:dyDescent="0.25">
      <c r="B81" t="s">
        <v>1655</v>
      </c>
      <c r="D81">
        <v>3</v>
      </c>
      <c r="E81" t="s">
        <v>1648</v>
      </c>
    </row>
    <row r="82" spans="2:6" x14ac:dyDescent="0.25">
      <c r="B82" t="s">
        <v>1649</v>
      </c>
      <c r="D82">
        <v>1</v>
      </c>
      <c r="E82" t="s">
        <v>1650</v>
      </c>
    </row>
    <row r="83" spans="2:6" x14ac:dyDescent="0.25">
      <c r="B83" t="s">
        <v>1155</v>
      </c>
      <c r="D83">
        <v>2</v>
      </c>
      <c r="E83" t="s">
        <v>1651</v>
      </c>
    </row>
    <row r="84" spans="2:6" x14ac:dyDescent="0.25">
      <c r="B84" t="s">
        <v>688</v>
      </c>
      <c r="D84">
        <v>1</v>
      </c>
      <c r="E84" t="s">
        <v>1660</v>
      </c>
    </row>
    <row r="85" spans="2:6" x14ac:dyDescent="0.25">
      <c r="B85" t="s">
        <v>1656</v>
      </c>
      <c r="D85">
        <v>1</v>
      </c>
      <c r="E85" t="s">
        <v>1657</v>
      </c>
    </row>
    <row r="86" spans="2:6" x14ac:dyDescent="0.25">
      <c r="B86" t="s">
        <v>1658</v>
      </c>
      <c r="D86">
        <v>3</v>
      </c>
      <c r="E86" t="s">
        <v>1659</v>
      </c>
    </row>
    <row r="87" spans="2:6" x14ac:dyDescent="0.25">
      <c r="B87" t="s">
        <v>1661</v>
      </c>
      <c r="D87">
        <v>2</v>
      </c>
      <c r="E87" t="s">
        <v>1662</v>
      </c>
    </row>
    <row r="88" spans="2:6" x14ac:dyDescent="0.25">
      <c r="B88" t="s">
        <v>1571</v>
      </c>
      <c r="D88">
        <v>7</v>
      </c>
      <c r="E88" t="s">
        <v>1663</v>
      </c>
    </row>
    <row r="89" spans="2:6" x14ac:dyDescent="0.25">
      <c r="B89" t="s">
        <v>1175</v>
      </c>
      <c r="D89">
        <v>2</v>
      </c>
      <c r="E89" t="s">
        <v>1664</v>
      </c>
    </row>
    <row r="90" spans="2:6" x14ac:dyDescent="0.25">
      <c r="B90" t="s">
        <v>1665</v>
      </c>
      <c r="D90">
        <v>7</v>
      </c>
      <c r="E90" t="s">
        <v>518</v>
      </c>
    </row>
    <row r="92" spans="2:6" x14ac:dyDescent="0.25">
      <c r="D92">
        <f>SUM(D74:D91)</f>
        <v>44.5</v>
      </c>
      <c r="E92" t="s">
        <v>1254</v>
      </c>
      <c r="F92" s="27">
        <f>D92*23</f>
        <v>1023.5</v>
      </c>
    </row>
    <row r="94" spans="2:6" x14ac:dyDescent="0.25">
      <c r="D94">
        <v>4</v>
      </c>
      <c r="E94" t="s">
        <v>1666</v>
      </c>
      <c r="F94" s="27">
        <f>D94*23</f>
        <v>92</v>
      </c>
    </row>
    <row r="96" spans="2:6" x14ac:dyDescent="0.25">
      <c r="E96" t="s">
        <v>1668</v>
      </c>
      <c r="F96" s="47">
        <f>F46</f>
        <v>1857.38456</v>
      </c>
    </row>
    <row r="97" spans="5:6" x14ac:dyDescent="0.25">
      <c r="F97" s="48"/>
    </row>
    <row r="99" spans="5:6" x14ac:dyDescent="0.25">
      <c r="E99" t="s">
        <v>1184</v>
      </c>
      <c r="F99" s="47">
        <f>SUM(F71:F96)</f>
        <v>3388.38456</v>
      </c>
    </row>
    <row r="100" spans="5:6" x14ac:dyDescent="0.25">
      <c r="E100" t="s">
        <v>613</v>
      </c>
      <c r="F100" s="47">
        <f>F99*10/100</f>
        <v>338.83845600000001</v>
      </c>
    </row>
    <row r="101" spans="5:6" x14ac:dyDescent="0.25">
      <c r="F101" s="48"/>
    </row>
    <row r="102" spans="5:6" x14ac:dyDescent="0.25">
      <c r="E102" s="56" t="s">
        <v>1188</v>
      </c>
      <c r="F102" s="54">
        <f>SUM(F99:F100)</f>
        <v>3727.2230159999999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FB3F-0660-45D5-9260-27193C7E421C}">
  <sheetPr>
    <pageSetUpPr fitToPage="1"/>
  </sheetPr>
  <dimension ref="A1:N109"/>
  <sheetViews>
    <sheetView workbookViewId="0">
      <selection activeCell="M20" sqref="M20"/>
    </sheetView>
  </sheetViews>
  <sheetFormatPr defaultRowHeight="15" x14ac:dyDescent="0.25"/>
  <cols>
    <col min="1" max="1" width="5.5703125" style="136" customWidth="1"/>
    <col min="2" max="2" width="7.7109375" customWidth="1"/>
    <col min="3" max="3" width="8.85546875" customWidth="1"/>
    <col min="4" max="4" width="7.7109375" customWidth="1"/>
    <col min="5" max="5" width="36.5703125" customWidth="1"/>
    <col min="6" max="6" width="41" style="144" customWidth="1"/>
    <col min="7" max="7" width="11.140625" style="27" customWidth="1"/>
    <col min="8" max="8" width="11" bestFit="1" customWidth="1"/>
    <col min="14" max="14" width="9.7109375" style="27" bestFit="1" customWidth="1"/>
  </cols>
  <sheetData>
    <row r="1" spans="1:8" x14ac:dyDescent="0.25">
      <c r="A1" s="134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149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150" t="s">
        <v>1699</v>
      </c>
    </row>
    <row r="4" spans="1:8" x14ac:dyDescent="0.25">
      <c r="A4" s="317" t="s">
        <v>3</v>
      </c>
      <c r="B4" s="318"/>
      <c r="C4" s="318"/>
      <c r="D4" s="318"/>
      <c r="E4" s="319"/>
      <c r="F4" s="151"/>
    </row>
    <row r="5" spans="1:8" x14ac:dyDescent="0.25">
      <c r="A5" s="317" t="s">
        <v>4</v>
      </c>
      <c r="B5" s="318"/>
      <c r="C5" s="318"/>
      <c r="D5" s="318"/>
      <c r="E5" s="319"/>
      <c r="F5" s="152" t="s">
        <v>5</v>
      </c>
    </row>
    <row r="6" spans="1:8" x14ac:dyDescent="0.25">
      <c r="A6" s="128"/>
      <c r="B6" s="248"/>
      <c r="C6" s="248"/>
      <c r="D6" s="248"/>
      <c r="E6" s="248"/>
      <c r="F6" s="151"/>
    </row>
    <row r="7" spans="1:8" x14ac:dyDescent="0.25">
      <c r="A7" s="135" t="s">
        <v>6</v>
      </c>
      <c r="B7" s="1"/>
      <c r="C7" s="1"/>
      <c r="D7" s="1"/>
      <c r="E7" s="1"/>
      <c r="F7" s="151" t="s">
        <v>7</v>
      </c>
    </row>
    <row r="8" spans="1:8" x14ac:dyDescent="0.25">
      <c r="A8" s="320"/>
      <c r="B8" s="321"/>
      <c r="C8" s="321"/>
      <c r="D8" s="321"/>
      <c r="E8" s="322"/>
      <c r="F8" s="153"/>
    </row>
    <row r="9" spans="1:8" x14ac:dyDescent="0.25">
      <c r="A9" s="323" t="s">
        <v>495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496</v>
      </c>
      <c r="B10" s="309"/>
      <c r="C10" s="309"/>
      <c r="D10" s="309"/>
      <c r="E10" s="310"/>
      <c r="F10" s="154"/>
    </row>
    <row r="11" spans="1:8" x14ac:dyDescent="0.25">
      <c r="A11" s="311" t="s">
        <v>9</v>
      </c>
      <c r="B11" s="312"/>
      <c r="C11" s="312"/>
      <c r="D11" s="312"/>
      <c r="E11" s="313"/>
      <c r="F11" s="155"/>
    </row>
    <row r="12" spans="1:8" x14ac:dyDescent="0.25">
      <c r="B12" s="69"/>
      <c r="C12" s="69"/>
      <c r="D12" s="69"/>
      <c r="E12" s="69"/>
      <c r="F12" s="72"/>
    </row>
    <row r="13" spans="1:8" x14ac:dyDescent="0.25">
      <c r="A13" s="137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132" t="s">
        <v>536</v>
      </c>
      <c r="B14" s="131">
        <v>1</v>
      </c>
      <c r="C14" s="132" t="s">
        <v>452</v>
      </c>
      <c r="D14" s="22"/>
      <c r="E14" s="132" t="s">
        <v>453</v>
      </c>
      <c r="F14" s="258">
        <v>80</v>
      </c>
      <c r="G14" s="129">
        <v>47.4</v>
      </c>
      <c r="H14" s="75">
        <f>B14*G14</f>
        <v>47.4</v>
      </c>
    </row>
    <row r="15" spans="1:8" x14ac:dyDescent="0.25">
      <c r="A15" s="133" t="s">
        <v>536</v>
      </c>
      <c r="B15" s="133">
        <v>1</v>
      </c>
      <c r="C15" s="133" t="s">
        <v>454</v>
      </c>
      <c r="D15" s="22"/>
      <c r="E15" s="133" t="s">
        <v>455</v>
      </c>
      <c r="F15" s="258">
        <f t="shared" ref="F15:F21" si="0">H15+H15*$G$24</f>
        <v>37.5625</v>
      </c>
      <c r="G15" s="130">
        <v>30.05</v>
      </c>
      <c r="H15" s="75">
        <f>B15*G15</f>
        <v>30.05</v>
      </c>
    </row>
    <row r="16" spans="1:8" x14ac:dyDescent="0.25">
      <c r="A16" s="133" t="s">
        <v>111</v>
      </c>
      <c r="B16" s="133">
        <v>15</v>
      </c>
      <c r="C16" s="133"/>
      <c r="D16" s="22"/>
      <c r="E16" s="133" t="s">
        <v>178</v>
      </c>
      <c r="F16" s="258">
        <f t="shared" si="0"/>
        <v>6.5625</v>
      </c>
      <c r="G16" s="130">
        <v>0.35</v>
      </c>
      <c r="H16" s="75">
        <f>B16*G16</f>
        <v>5.25</v>
      </c>
    </row>
    <row r="17" spans="1:8" x14ac:dyDescent="0.25">
      <c r="A17" s="133" t="s">
        <v>536</v>
      </c>
      <c r="B17" s="133">
        <v>1</v>
      </c>
      <c r="C17" s="133"/>
      <c r="D17" s="22"/>
      <c r="E17" s="133" t="s">
        <v>548</v>
      </c>
      <c r="F17" s="258">
        <f t="shared" si="0"/>
        <v>18.75</v>
      </c>
      <c r="G17" s="130">
        <v>15</v>
      </c>
      <c r="H17" s="75">
        <f t="shared" ref="H17:H21" si="1">B17*G17</f>
        <v>15</v>
      </c>
    </row>
    <row r="18" spans="1:8" x14ac:dyDescent="0.25">
      <c r="A18" s="133" t="s">
        <v>536</v>
      </c>
      <c r="B18" s="133">
        <v>1</v>
      </c>
      <c r="C18" s="133" t="s">
        <v>456</v>
      </c>
      <c r="D18" s="22"/>
      <c r="E18" s="133" t="s">
        <v>457</v>
      </c>
      <c r="F18" s="258">
        <f t="shared" si="0"/>
        <v>8.1624999999999996</v>
      </c>
      <c r="G18" s="130">
        <v>6.53</v>
      </c>
      <c r="H18" s="75">
        <f t="shared" si="1"/>
        <v>6.53</v>
      </c>
    </row>
    <row r="19" spans="1:8" x14ac:dyDescent="0.25">
      <c r="A19" s="133" t="s">
        <v>536</v>
      </c>
      <c r="B19" s="133">
        <v>1</v>
      </c>
      <c r="C19" s="133" t="s">
        <v>458</v>
      </c>
      <c r="D19" s="22"/>
      <c r="E19" s="133" t="s">
        <v>459</v>
      </c>
      <c r="F19" s="258">
        <f t="shared" si="0"/>
        <v>6.0124999999999993</v>
      </c>
      <c r="G19" s="130">
        <v>4.8099999999999996</v>
      </c>
      <c r="H19" s="75">
        <f t="shared" si="1"/>
        <v>4.8099999999999996</v>
      </c>
    </row>
    <row r="20" spans="1:8" x14ac:dyDescent="0.25">
      <c r="A20" s="133" t="s">
        <v>536</v>
      </c>
      <c r="B20" s="133">
        <v>1</v>
      </c>
      <c r="C20" s="133" t="s">
        <v>107</v>
      </c>
      <c r="D20" s="22" t="s">
        <v>431</v>
      </c>
      <c r="E20" s="133" t="s">
        <v>545</v>
      </c>
      <c r="F20" s="258">
        <f t="shared" si="0"/>
        <v>5</v>
      </c>
      <c r="G20" s="130">
        <v>4</v>
      </c>
      <c r="H20" s="75">
        <f t="shared" si="1"/>
        <v>4</v>
      </c>
    </row>
    <row r="21" spans="1:8" x14ac:dyDescent="0.25">
      <c r="A21" s="133" t="s">
        <v>536</v>
      </c>
      <c r="B21" s="133">
        <v>1</v>
      </c>
      <c r="C21" s="133"/>
      <c r="D21" s="22"/>
      <c r="E21" s="133" t="s">
        <v>546</v>
      </c>
      <c r="F21" s="258">
        <f t="shared" si="0"/>
        <v>10</v>
      </c>
      <c r="G21" s="130">
        <v>8</v>
      </c>
      <c r="H21" s="75">
        <f t="shared" si="1"/>
        <v>8</v>
      </c>
    </row>
    <row r="22" spans="1:8" x14ac:dyDescent="0.25">
      <c r="A22" s="259" t="s">
        <v>536</v>
      </c>
      <c r="B22" s="259">
        <v>1</v>
      </c>
      <c r="C22" s="22"/>
      <c r="D22" s="22"/>
      <c r="E22" s="259" t="s">
        <v>1701</v>
      </c>
      <c r="F22" s="241">
        <v>52</v>
      </c>
    </row>
    <row r="23" spans="1:8" x14ac:dyDescent="0.25">
      <c r="A23" s="138"/>
      <c r="B23" s="22"/>
      <c r="C23" s="22"/>
      <c r="D23" s="22"/>
      <c r="E23" s="22"/>
      <c r="F23" s="143"/>
      <c r="H23" s="47">
        <f>SUM(H14:H22)</f>
        <v>121.04</v>
      </c>
    </row>
    <row r="24" spans="1:8" x14ac:dyDescent="0.25">
      <c r="A24" s="138"/>
      <c r="B24" s="22"/>
      <c r="C24" s="22"/>
      <c r="D24" s="22"/>
      <c r="E24" s="259" t="s">
        <v>214</v>
      </c>
      <c r="F24" s="258">
        <f>SUM(F14:F23)</f>
        <v>224.04999999999998</v>
      </c>
      <c r="G24" s="94">
        <v>0.25</v>
      </c>
      <c r="H24" s="257">
        <f>H23*G24+H23</f>
        <v>151.30000000000001</v>
      </c>
    </row>
    <row r="25" spans="1:8" x14ac:dyDescent="0.25">
      <c r="A25" s="138"/>
      <c r="B25" s="22"/>
      <c r="C25" s="22"/>
      <c r="D25" s="22"/>
      <c r="E25" s="22"/>
      <c r="F25" s="143"/>
      <c r="G25" s="144"/>
      <c r="H25" s="47"/>
    </row>
    <row r="26" spans="1:8" x14ac:dyDescent="0.25">
      <c r="A26" s="138"/>
      <c r="B26" s="22" t="s">
        <v>1033</v>
      </c>
      <c r="C26" s="22"/>
      <c r="D26" s="22"/>
      <c r="E26" s="22"/>
      <c r="F26" s="143"/>
      <c r="G26" s="144"/>
    </row>
    <row r="27" spans="1:8" x14ac:dyDescent="0.25">
      <c r="A27" s="138"/>
      <c r="B27" s="22"/>
      <c r="C27" s="22"/>
      <c r="D27" s="22"/>
      <c r="E27" s="22"/>
      <c r="F27" s="143"/>
      <c r="G27" s="144"/>
      <c r="H27" s="47"/>
    </row>
    <row r="28" spans="1:8" x14ac:dyDescent="0.25">
      <c r="A28" s="138"/>
      <c r="B28" s="22"/>
      <c r="C28" s="22" t="s">
        <v>497</v>
      </c>
      <c r="D28" s="22">
        <v>1</v>
      </c>
      <c r="E28" s="22" t="s">
        <v>498</v>
      </c>
      <c r="F28" s="143"/>
      <c r="G28" s="144"/>
      <c r="H28" s="47"/>
    </row>
    <row r="29" spans="1:8" x14ac:dyDescent="0.25">
      <c r="A29" s="138"/>
      <c r="B29" s="22"/>
      <c r="C29" s="22" t="s">
        <v>499</v>
      </c>
      <c r="D29" s="22">
        <v>3</v>
      </c>
      <c r="E29" s="22" t="s">
        <v>500</v>
      </c>
      <c r="F29" s="143"/>
      <c r="G29" s="144"/>
      <c r="H29" s="47"/>
    </row>
    <row r="30" spans="1:8" x14ac:dyDescent="0.25">
      <c r="A30" s="138"/>
      <c r="B30" s="22"/>
      <c r="C30" s="22" t="s">
        <v>508</v>
      </c>
      <c r="D30" s="22">
        <v>3</v>
      </c>
      <c r="E30" s="22" t="s">
        <v>509</v>
      </c>
      <c r="F30" s="143"/>
      <c r="G30" s="144"/>
      <c r="H30" s="47"/>
    </row>
    <row r="31" spans="1:8" x14ac:dyDescent="0.25">
      <c r="A31" s="138"/>
      <c r="B31" s="22"/>
      <c r="C31" s="22" t="s">
        <v>526</v>
      </c>
      <c r="D31" s="22">
        <v>2</v>
      </c>
      <c r="E31" s="22" t="s">
        <v>531</v>
      </c>
      <c r="F31" s="143"/>
      <c r="G31" s="144"/>
      <c r="H31" s="47"/>
    </row>
    <row r="32" spans="1:8" x14ac:dyDescent="0.25">
      <c r="A32" s="138"/>
      <c r="B32" s="22"/>
      <c r="C32" s="22"/>
      <c r="D32" s="22">
        <f>SUM(D28:D31)</f>
        <v>9</v>
      </c>
      <c r="E32" s="22" t="s">
        <v>1700</v>
      </c>
      <c r="F32" s="241">
        <f>D32*23</f>
        <v>207</v>
      </c>
    </row>
    <row r="33" spans="1:7" x14ac:dyDescent="0.25">
      <c r="A33" s="138"/>
      <c r="B33" s="22"/>
      <c r="C33" s="22"/>
      <c r="D33" s="22"/>
      <c r="E33" s="22"/>
      <c r="F33" s="143"/>
    </row>
    <row r="34" spans="1:7" x14ac:dyDescent="0.25">
      <c r="A34" s="138"/>
      <c r="B34" s="22"/>
      <c r="C34" s="22"/>
      <c r="D34" s="22"/>
      <c r="E34" s="22"/>
      <c r="F34" s="258">
        <f>SUM(F24:F32)</f>
        <v>431.04999999999995</v>
      </c>
    </row>
    <row r="35" spans="1:7" x14ac:dyDescent="0.25">
      <c r="A35" s="138"/>
      <c r="B35" s="22"/>
      <c r="C35" s="22"/>
      <c r="D35" s="22"/>
      <c r="E35" s="22"/>
      <c r="F35" s="143"/>
    </row>
    <row r="36" spans="1:7" x14ac:dyDescent="0.25">
      <c r="A36" s="138"/>
      <c r="B36" s="22"/>
      <c r="C36" s="22"/>
      <c r="D36" s="22"/>
      <c r="E36" s="22"/>
      <c r="F36" s="143"/>
    </row>
    <row r="37" spans="1:7" x14ac:dyDescent="0.25">
      <c r="A37" s="140" t="s">
        <v>15</v>
      </c>
      <c r="B37" s="33"/>
      <c r="C37" s="33"/>
      <c r="D37" s="33"/>
      <c r="E37" s="33"/>
      <c r="F37" s="147" t="s">
        <v>16</v>
      </c>
    </row>
    <row r="38" spans="1:7" x14ac:dyDescent="0.25">
      <c r="A38" s="140"/>
      <c r="B38" s="33"/>
      <c r="C38" s="33"/>
      <c r="D38" s="33"/>
      <c r="E38" s="33"/>
      <c r="F38" s="148"/>
    </row>
    <row r="39" spans="1:7" x14ac:dyDescent="0.25">
      <c r="A39" s="140" t="s">
        <v>17</v>
      </c>
      <c r="B39" s="33"/>
      <c r="C39" s="33"/>
      <c r="D39" s="33"/>
      <c r="E39" s="33"/>
      <c r="F39" s="146"/>
    </row>
    <row r="40" spans="1:7" x14ac:dyDescent="0.25">
      <c r="A40" s="141"/>
      <c r="B40" s="38"/>
      <c r="C40" s="38"/>
      <c r="D40" s="38"/>
      <c r="E40" s="38"/>
      <c r="F40" s="147" t="s">
        <v>18</v>
      </c>
    </row>
    <row r="41" spans="1:7" x14ac:dyDescent="0.25">
      <c r="A41" s="140" t="s">
        <v>1702</v>
      </c>
      <c r="B41" s="33"/>
      <c r="C41" s="33"/>
      <c r="D41" s="33"/>
      <c r="E41" s="33"/>
      <c r="F41" s="145"/>
    </row>
    <row r="42" spans="1:7" x14ac:dyDescent="0.25">
      <c r="A42" s="142"/>
      <c r="B42" s="41"/>
      <c r="C42" s="41"/>
      <c r="D42" s="41"/>
      <c r="E42" s="41"/>
      <c r="F42" s="146"/>
    </row>
    <row r="45" spans="1:7" x14ac:dyDescent="0.25">
      <c r="F45" s="27"/>
      <c r="G45"/>
    </row>
    <row r="46" spans="1:7" x14ac:dyDescent="0.25">
      <c r="F46" s="27"/>
      <c r="G46"/>
    </row>
    <row r="47" spans="1:7" x14ac:dyDescent="0.25">
      <c r="F47" s="27"/>
      <c r="G47"/>
    </row>
    <row r="48" spans="1:7" x14ac:dyDescent="0.25">
      <c r="F48" s="27"/>
      <c r="G48"/>
    </row>
    <row r="49" spans="2:7" x14ac:dyDescent="0.25">
      <c r="F49" s="27"/>
      <c r="G49"/>
    </row>
    <row r="50" spans="2:7" x14ac:dyDescent="0.25">
      <c r="F50" s="27"/>
      <c r="G50"/>
    </row>
    <row r="51" spans="2:7" x14ac:dyDescent="0.25">
      <c r="F51" s="27"/>
      <c r="G51"/>
    </row>
    <row r="52" spans="2:7" x14ac:dyDescent="0.25">
      <c r="F52" s="27"/>
      <c r="G52"/>
    </row>
    <row r="53" spans="2:7" x14ac:dyDescent="0.25">
      <c r="F53" s="27"/>
      <c r="G53"/>
    </row>
    <row r="54" spans="2:7" x14ac:dyDescent="0.25">
      <c r="F54" s="27"/>
      <c r="G54"/>
    </row>
    <row r="55" spans="2:7" x14ac:dyDescent="0.25">
      <c r="F55" s="27"/>
      <c r="G55"/>
    </row>
    <row r="56" spans="2:7" x14ac:dyDescent="0.25">
      <c r="F56" s="27"/>
      <c r="G56"/>
    </row>
    <row r="57" spans="2:7" x14ac:dyDescent="0.25">
      <c r="F57" s="27"/>
      <c r="G57"/>
    </row>
    <row r="58" spans="2:7" x14ac:dyDescent="0.25">
      <c r="B58" s="75"/>
      <c r="F58" s="27"/>
      <c r="G58"/>
    </row>
    <row r="59" spans="2:7" x14ac:dyDescent="0.25">
      <c r="F59" s="27"/>
      <c r="G59"/>
    </row>
    <row r="60" spans="2:7" x14ac:dyDescent="0.25">
      <c r="F60" s="27"/>
      <c r="G60"/>
    </row>
    <row r="61" spans="2:7" x14ac:dyDescent="0.25">
      <c r="F61" s="27"/>
      <c r="G61"/>
    </row>
    <row r="62" spans="2:7" x14ac:dyDescent="0.25">
      <c r="F62" s="27"/>
      <c r="G62"/>
    </row>
    <row r="63" spans="2:7" x14ac:dyDescent="0.25">
      <c r="F63" s="27"/>
      <c r="G63"/>
    </row>
    <row r="64" spans="2:7" x14ac:dyDescent="0.25">
      <c r="F64" s="27"/>
      <c r="G64"/>
    </row>
    <row r="65" spans="3:7" x14ac:dyDescent="0.25">
      <c r="F65" s="27"/>
      <c r="G65"/>
    </row>
    <row r="66" spans="3:7" x14ac:dyDescent="0.25">
      <c r="F66" s="27"/>
      <c r="G66"/>
    </row>
    <row r="67" spans="3:7" x14ac:dyDescent="0.25">
      <c r="F67" s="27"/>
      <c r="G67"/>
    </row>
    <row r="68" spans="3:7" x14ac:dyDescent="0.25">
      <c r="F68" s="27"/>
      <c r="G68"/>
    </row>
    <row r="69" spans="3:7" x14ac:dyDescent="0.25">
      <c r="F69" s="27"/>
      <c r="G69"/>
    </row>
    <row r="70" spans="3:7" x14ac:dyDescent="0.25">
      <c r="C70" s="48"/>
      <c r="F70" s="27"/>
      <c r="G70"/>
    </row>
    <row r="71" spans="3:7" x14ac:dyDescent="0.25">
      <c r="F71" s="27"/>
      <c r="G71"/>
    </row>
    <row r="72" spans="3:7" x14ac:dyDescent="0.25">
      <c r="F72" s="27"/>
      <c r="G72"/>
    </row>
    <row r="73" spans="3:7" x14ac:dyDescent="0.25">
      <c r="F73" s="27"/>
      <c r="G73"/>
    </row>
    <row r="74" spans="3:7" x14ac:dyDescent="0.25">
      <c r="F74" s="27"/>
      <c r="G74"/>
    </row>
    <row r="75" spans="3:7" x14ac:dyDescent="0.25">
      <c r="F75" s="27"/>
      <c r="G75"/>
    </row>
    <row r="76" spans="3:7" x14ac:dyDescent="0.25">
      <c r="F76" s="27"/>
      <c r="G76"/>
    </row>
    <row r="77" spans="3:7" x14ac:dyDescent="0.25">
      <c r="F77" s="27"/>
      <c r="G77"/>
    </row>
    <row r="78" spans="3:7" x14ac:dyDescent="0.25">
      <c r="F78" s="27"/>
      <c r="G78"/>
    </row>
    <row r="79" spans="3:7" x14ac:dyDescent="0.25">
      <c r="F79" s="27"/>
      <c r="G79"/>
    </row>
    <row r="80" spans="3:7" x14ac:dyDescent="0.25">
      <c r="F80" s="27"/>
      <c r="G80"/>
    </row>
    <row r="81" spans="3:7" x14ac:dyDescent="0.25">
      <c r="F81" s="27"/>
      <c r="G81"/>
    </row>
    <row r="82" spans="3:7" x14ac:dyDescent="0.25">
      <c r="F82" s="27"/>
      <c r="G82"/>
    </row>
    <row r="83" spans="3:7" x14ac:dyDescent="0.25">
      <c r="F83" s="27"/>
      <c r="G83"/>
    </row>
    <row r="84" spans="3:7" x14ac:dyDescent="0.25">
      <c r="F84" s="27"/>
      <c r="G84"/>
    </row>
    <row r="85" spans="3:7" x14ac:dyDescent="0.25">
      <c r="F85" s="27"/>
      <c r="G85"/>
    </row>
    <row r="86" spans="3:7" x14ac:dyDescent="0.25">
      <c r="F86" s="27"/>
      <c r="G86"/>
    </row>
    <row r="87" spans="3:7" x14ac:dyDescent="0.25">
      <c r="F87" s="27"/>
      <c r="G87"/>
    </row>
    <row r="88" spans="3:7" x14ac:dyDescent="0.25">
      <c r="F88" s="27"/>
      <c r="G88"/>
    </row>
    <row r="89" spans="3:7" x14ac:dyDescent="0.25">
      <c r="F89" s="27"/>
      <c r="G89"/>
    </row>
    <row r="90" spans="3:7" x14ac:dyDescent="0.25">
      <c r="F90" s="27"/>
      <c r="G90"/>
    </row>
    <row r="91" spans="3:7" x14ac:dyDescent="0.25">
      <c r="F91" s="27"/>
      <c r="G91"/>
    </row>
    <row r="92" spans="3:7" x14ac:dyDescent="0.25">
      <c r="F92" s="27"/>
      <c r="G92"/>
    </row>
    <row r="93" spans="3:7" x14ac:dyDescent="0.25">
      <c r="F93" s="27"/>
      <c r="G93"/>
    </row>
    <row r="94" spans="3:7" x14ac:dyDescent="0.25">
      <c r="F94" s="27"/>
      <c r="G94"/>
    </row>
    <row r="95" spans="3:7" x14ac:dyDescent="0.25">
      <c r="C95" s="48"/>
      <c r="F95" s="27"/>
      <c r="G95"/>
    </row>
    <row r="96" spans="3:7" x14ac:dyDescent="0.25">
      <c r="F96" s="27"/>
      <c r="G96"/>
    </row>
    <row r="97" spans="2:7" x14ac:dyDescent="0.25">
      <c r="F97" s="27"/>
      <c r="G97"/>
    </row>
    <row r="98" spans="2:7" x14ac:dyDescent="0.25">
      <c r="F98" s="27"/>
      <c r="G98"/>
    </row>
    <row r="99" spans="2:7" ht="15.75" thickBot="1" x14ac:dyDescent="0.3">
      <c r="F99" s="27"/>
      <c r="G99"/>
    </row>
    <row r="100" spans="2:7" x14ac:dyDescent="0.25">
      <c r="B100" s="160"/>
      <c r="C100" s="161"/>
      <c r="D100" s="161"/>
      <c r="E100" s="161"/>
      <c r="F100" s="162"/>
      <c r="G100"/>
    </row>
    <row r="101" spans="2:7" x14ac:dyDescent="0.25">
      <c r="B101" s="163"/>
      <c r="C101" s="52"/>
      <c r="D101" s="52"/>
      <c r="E101" s="52"/>
      <c r="F101" s="164"/>
      <c r="G101"/>
    </row>
    <row r="102" spans="2:7" x14ac:dyDescent="0.25">
      <c r="B102" s="163"/>
      <c r="C102" s="52"/>
      <c r="D102" s="52"/>
      <c r="E102" s="52"/>
      <c r="F102" s="164"/>
      <c r="G102"/>
    </row>
    <row r="103" spans="2:7" x14ac:dyDescent="0.25">
      <c r="B103" s="163"/>
      <c r="C103" s="52"/>
      <c r="D103" s="52"/>
      <c r="E103" s="52"/>
      <c r="F103" s="164"/>
      <c r="G103"/>
    </row>
    <row r="104" spans="2:7" x14ac:dyDescent="0.25">
      <c r="B104" s="163"/>
      <c r="C104" s="52"/>
      <c r="D104" s="52"/>
      <c r="E104" s="52"/>
      <c r="F104" s="164"/>
      <c r="G104"/>
    </row>
    <row r="105" spans="2:7" x14ac:dyDescent="0.25">
      <c r="B105" s="163"/>
      <c r="C105" s="52"/>
      <c r="D105" s="52"/>
      <c r="E105" s="52"/>
      <c r="F105" s="164"/>
      <c r="G105"/>
    </row>
    <row r="106" spans="2:7" x14ac:dyDescent="0.25">
      <c r="B106" s="163"/>
      <c r="C106" s="52"/>
      <c r="D106" s="52"/>
      <c r="E106" s="52"/>
      <c r="F106" s="164"/>
      <c r="G106"/>
    </row>
    <row r="107" spans="2:7" x14ac:dyDescent="0.25">
      <c r="B107" s="163"/>
      <c r="C107" s="52"/>
      <c r="D107" s="52"/>
      <c r="E107" s="52"/>
      <c r="F107" s="164"/>
      <c r="G107"/>
    </row>
    <row r="108" spans="2:7" ht="15.75" thickBot="1" x14ac:dyDescent="0.3">
      <c r="B108" s="165"/>
      <c r="C108" s="166"/>
      <c r="D108" s="166"/>
      <c r="E108" s="166"/>
      <c r="F108" s="167"/>
      <c r="G108"/>
    </row>
    <row r="109" spans="2:7" x14ac:dyDescent="0.25">
      <c r="F109" s="27"/>
      <c r="G109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1ECE-A5AE-45A9-A35F-38A6ACF63E90}">
  <sheetPr>
    <pageSetUpPr fitToPage="1"/>
  </sheetPr>
  <dimension ref="A1:O129"/>
  <sheetViews>
    <sheetView zoomScale="110" zoomScaleNormal="110" workbookViewId="0">
      <selection activeCell="F113" sqref="F113"/>
    </sheetView>
  </sheetViews>
  <sheetFormatPr defaultRowHeight="15" x14ac:dyDescent="0.25"/>
  <cols>
    <col min="1" max="1" width="5.5703125" style="136" customWidth="1"/>
    <col min="2" max="2" width="7.7109375" customWidth="1"/>
    <col min="3" max="3" width="8.85546875" customWidth="1"/>
    <col min="4" max="4" width="7.7109375" customWidth="1"/>
    <col min="5" max="5" width="36.5703125" customWidth="1"/>
    <col min="6" max="6" width="35.85546875" style="144" customWidth="1"/>
    <col min="7" max="7" width="12.42578125" style="144" customWidth="1"/>
    <col min="8" max="8" width="11.140625" style="27" customWidth="1"/>
    <col min="9" max="9" width="11" style="27" bestFit="1" customWidth="1"/>
    <col min="13" max="13" width="32.140625" customWidth="1"/>
    <col min="15" max="15" width="9.7109375" style="27" bestFit="1" customWidth="1"/>
  </cols>
  <sheetData>
    <row r="1" spans="1:15" x14ac:dyDescent="0.25">
      <c r="A1" s="134"/>
      <c r="B1" s="1"/>
      <c r="C1" s="1"/>
      <c r="D1" s="1"/>
      <c r="E1" s="1"/>
    </row>
    <row r="2" spans="1:15" x14ac:dyDescent="0.25">
      <c r="A2" s="314" t="s">
        <v>0</v>
      </c>
      <c r="B2" s="315"/>
      <c r="C2" s="315"/>
      <c r="D2" s="315"/>
      <c r="E2" s="316"/>
      <c r="F2" s="149" t="s">
        <v>1</v>
      </c>
      <c r="G2" s="287"/>
    </row>
    <row r="3" spans="1:15" x14ac:dyDescent="0.25">
      <c r="A3" s="317" t="s">
        <v>2</v>
      </c>
      <c r="B3" s="318"/>
      <c r="C3" s="318"/>
      <c r="D3" s="318"/>
      <c r="E3" s="319"/>
      <c r="F3" s="150" t="s">
        <v>1735</v>
      </c>
      <c r="G3" s="288"/>
    </row>
    <row r="4" spans="1:15" x14ac:dyDescent="0.25">
      <c r="A4" s="317" t="s">
        <v>3</v>
      </c>
      <c r="B4" s="318"/>
      <c r="C4" s="318"/>
      <c r="D4" s="318"/>
      <c r="E4" s="319"/>
      <c r="F4" s="151"/>
      <c r="G4" s="151"/>
    </row>
    <row r="5" spans="1:15" x14ac:dyDescent="0.25">
      <c r="A5" s="317" t="s">
        <v>4</v>
      </c>
      <c r="B5" s="318"/>
      <c r="C5" s="318"/>
      <c r="D5" s="318"/>
      <c r="E5" s="319"/>
      <c r="F5" s="152" t="s">
        <v>5</v>
      </c>
      <c r="G5" s="289"/>
    </row>
    <row r="6" spans="1:15" x14ac:dyDescent="0.25">
      <c r="A6" s="128"/>
      <c r="B6" s="273"/>
      <c r="C6" s="273"/>
      <c r="D6" s="273"/>
      <c r="E6" s="273"/>
      <c r="F6" s="151"/>
      <c r="G6" s="151"/>
    </row>
    <row r="7" spans="1:15" x14ac:dyDescent="0.25">
      <c r="A7" s="135" t="s">
        <v>6</v>
      </c>
      <c r="B7" s="1"/>
      <c r="C7" s="1"/>
      <c r="D7" s="1"/>
      <c r="E7" s="1"/>
      <c r="F7" s="151" t="s">
        <v>7</v>
      </c>
      <c r="G7" s="151"/>
      <c r="K7" t="s">
        <v>425</v>
      </c>
      <c r="L7" t="s">
        <v>1741</v>
      </c>
      <c r="M7" t="s">
        <v>1729</v>
      </c>
      <c r="N7">
        <v>3.91</v>
      </c>
      <c r="O7">
        <v>10</v>
      </c>
    </row>
    <row r="8" spans="1:15" x14ac:dyDescent="0.25">
      <c r="A8" s="320"/>
      <c r="B8" s="321"/>
      <c r="C8" s="321"/>
      <c r="D8" s="321"/>
      <c r="E8" s="322"/>
      <c r="F8" s="153"/>
      <c r="G8" s="290"/>
    </row>
    <row r="9" spans="1:15" x14ac:dyDescent="0.25">
      <c r="A9" s="323" t="s">
        <v>1720</v>
      </c>
      <c r="B9" s="324"/>
      <c r="C9" s="324"/>
      <c r="D9" s="324"/>
      <c r="E9" s="325"/>
      <c r="F9" s="10" t="s">
        <v>1723</v>
      </c>
      <c r="G9" s="14"/>
    </row>
    <row r="10" spans="1:15" x14ac:dyDescent="0.25">
      <c r="A10" s="308" t="s">
        <v>1722</v>
      </c>
      <c r="B10" s="309"/>
      <c r="C10" s="309"/>
      <c r="D10" s="309"/>
      <c r="E10" s="310"/>
      <c r="F10" s="10" t="s">
        <v>418</v>
      </c>
      <c r="G10" s="14"/>
    </row>
    <row r="11" spans="1:15" x14ac:dyDescent="0.25">
      <c r="A11" s="311" t="s">
        <v>1721</v>
      </c>
      <c r="B11" s="312"/>
      <c r="C11" s="312"/>
      <c r="D11" s="312"/>
      <c r="E11" s="313"/>
      <c r="F11" s="155"/>
      <c r="G11" s="290"/>
      <c r="K11" t="s">
        <v>1799</v>
      </c>
      <c r="L11" t="s">
        <v>1767</v>
      </c>
      <c r="M11" s="42" t="s">
        <v>942</v>
      </c>
      <c r="N11" s="27">
        <v>2.7930000000000001</v>
      </c>
      <c r="O11">
        <v>1</v>
      </c>
    </row>
    <row r="12" spans="1:15" x14ac:dyDescent="0.25">
      <c r="B12" s="69"/>
      <c r="C12" s="69"/>
      <c r="D12" s="69"/>
      <c r="E12" s="69"/>
      <c r="F12" s="72"/>
      <c r="G12" s="72"/>
      <c r="K12" t="s">
        <v>1800</v>
      </c>
      <c r="L12" t="s">
        <v>1781</v>
      </c>
      <c r="M12" s="42" t="s">
        <v>1782</v>
      </c>
      <c r="N12" s="27">
        <v>3.048</v>
      </c>
      <c r="O12">
        <v>2</v>
      </c>
    </row>
    <row r="13" spans="1:15" x14ac:dyDescent="0.25">
      <c r="A13" s="137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  <c r="G13" s="72"/>
      <c r="K13" t="s">
        <v>1758</v>
      </c>
      <c r="L13" t="s">
        <v>1140</v>
      </c>
      <c r="M13" t="s">
        <v>567</v>
      </c>
      <c r="N13" s="27">
        <v>4.1900000000000004</v>
      </c>
      <c r="O13">
        <v>1</v>
      </c>
    </row>
    <row r="14" spans="1:15" x14ac:dyDescent="0.25">
      <c r="A14" s="138">
        <v>3</v>
      </c>
      <c r="B14" s="22" t="s">
        <v>116</v>
      </c>
      <c r="C14" s="22"/>
      <c r="D14" s="22"/>
      <c r="E14" s="22" t="s">
        <v>1827</v>
      </c>
      <c r="F14" s="143" t="s">
        <v>1828</v>
      </c>
      <c r="G14" s="267">
        <f t="shared" ref="G14:G50" si="0">I14+I14*$I$54</f>
        <v>8.625</v>
      </c>
      <c r="H14" s="27">
        <v>2.5</v>
      </c>
      <c r="I14" s="75">
        <f>H14*A14</f>
        <v>7.5</v>
      </c>
      <c r="K14" t="s">
        <v>1758</v>
      </c>
      <c r="L14" t="s">
        <v>1789</v>
      </c>
      <c r="M14" t="s">
        <v>1790</v>
      </c>
      <c r="N14" s="27">
        <v>3.38</v>
      </c>
      <c r="O14">
        <v>1</v>
      </c>
    </row>
    <row r="15" spans="1:15" x14ac:dyDescent="0.25">
      <c r="A15" s="138">
        <v>2</v>
      </c>
      <c r="B15" s="22" t="s">
        <v>116</v>
      </c>
      <c r="C15" s="22"/>
      <c r="D15" s="22"/>
      <c r="E15" s="22" t="s">
        <v>1829</v>
      </c>
      <c r="F15" s="143" t="s">
        <v>1828</v>
      </c>
      <c r="G15" s="267">
        <f t="shared" si="0"/>
        <v>64.400000000000006</v>
      </c>
      <c r="H15" s="27">
        <v>28</v>
      </c>
      <c r="I15" s="75">
        <f t="shared" ref="I15:I51" si="1">H15*A15</f>
        <v>56</v>
      </c>
      <c r="K15" t="s">
        <v>1758</v>
      </c>
      <c r="L15" t="s">
        <v>1791</v>
      </c>
      <c r="M15" t="s">
        <v>1792</v>
      </c>
      <c r="N15" s="27">
        <v>1.04</v>
      </c>
      <c r="O15">
        <v>1</v>
      </c>
    </row>
    <row r="16" spans="1:15" x14ac:dyDescent="0.25">
      <c r="A16" s="138">
        <v>2</v>
      </c>
      <c r="B16" s="22" t="s">
        <v>116</v>
      </c>
      <c r="C16" s="22"/>
      <c r="D16" s="22"/>
      <c r="E16" s="22" t="s">
        <v>1817</v>
      </c>
      <c r="F16" s="143" t="s">
        <v>1818</v>
      </c>
      <c r="G16" s="267">
        <f t="shared" si="0"/>
        <v>46</v>
      </c>
      <c r="H16" s="27">
        <v>20</v>
      </c>
      <c r="I16" s="75">
        <f t="shared" si="1"/>
        <v>40</v>
      </c>
      <c r="K16" t="s">
        <v>1758</v>
      </c>
      <c r="L16" t="s">
        <v>1793</v>
      </c>
      <c r="M16" t="s">
        <v>1794</v>
      </c>
      <c r="N16" s="27">
        <v>2.5219999999999998</v>
      </c>
      <c r="O16">
        <v>1</v>
      </c>
    </row>
    <row r="17" spans="1:15" x14ac:dyDescent="0.25">
      <c r="A17" s="133">
        <v>4</v>
      </c>
      <c r="B17" s="98" t="s">
        <v>116</v>
      </c>
      <c r="C17" s="22" t="s">
        <v>1748</v>
      </c>
      <c r="D17" s="22"/>
      <c r="E17" s="22" t="s">
        <v>1749</v>
      </c>
      <c r="F17" s="143" t="s">
        <v>1818</v>
      </c>
      <c r="G17" s="267">
        <f t="shared" si="0"/>
        <v>3.3580000000000001</v>
      </c>
      <c r="H17" s="27">
        <v>0.73</v>
      </c>
      <c r="I17" s="75">
        <f t="shared" si="1"/>
        <v>2.92</v>
      </c>
    </row>
    <row r="18" spans="1:15" x14ac:dyDescent="0.25">
      <c r="A18" s="22">
        <v>4</v>
      </c>
      <c r="B18" s="285" t="s">
        <v>116</v>
      </c>
      <c r="C18" s="22" t="s">
        <v>1746</v>
      </c>
      <c r="D18" s="22"/>
      <c r="E18" s="22" t="s">
        <v>1747</v>
      </c>
      <c r="F18" s="143" t="s">
        <v>1818</v>
      </c>
      <c r="G18" s="267">
        <f t="shared" si="0"/>
        <v>7.13</v>
      </c>
      <c r="H18" s="27">
        <v>1.55</v>
      </c>
      <c r="I18" s="75">
        <f t="shared" si="1"/>
        <v>6.2</v>
      </c>
    </row>
    <row r="19" spans="1:15" x14ac:dyDescent="0.25">
      <c r="A19" s="138">
        <v>4</v>
      </c>
      <c r="B19" s="22" t="s">
        <v>111</v>
      </c>
      <c r="C19" s="22"/>
      <c r="D19" s="22"/>
      <c r="E19" s="22" t="s">
        <v>248</v>
      </c>
      <c r="F19" s="143" t="s">
        <v>1044</v>
      </c>
      <c r="G19" s="267">
        <f t="shared" si="0"/>
        <v>1.84</v>
      </c>
      <c r="H19" s="27">
        <v>0.4</v>
      </c>
      <c r="I19" s="75">
        <f t="shared" si="1"/>
        <v>1.6</v>
      </c>
    </row>
    <row r="20" spans="1:15" x14ac:dyDescent="0.25">
      <c r="A20" s="22">
        <v>1</v>
      </c>
      <c r="B20" s="22" t="s">
        <v>116</v>
      </c>
      <c r="C20" s="22" t="s">
        <v>1795</v>
      </c>
      <c r="D20" s="22"/>
      <c r="E20" s="22" t="s">
        <v>1796</v>
      </c>
      <c r="F20" s="143" t="s">
        <v>1044</v>
      </c>
      <c r="G20" s="267">
        <f t="shared" si="0"/>
        <v>63.25</v>
      </c>
      <c r="H20" s="27">
        <v>55</v>
      </c>
      <c r="I20" s="75">
        <f t="shared" si="1"/>
        <v>55</v>
      </c>
      <c r="N20" s="27"/>
      <c r="O20"/>
    </row>
    <row r="21" spans="1:15" x14ac:dyDescent="0.25">
      <c r="A21" s="22">
        <v>1</v>
      </c>
      <c r="B21" s="22" t="s">
        <v>116</v>
      </c>
      <c r="C21" s="22"/>
      <c r="D21" s="22"/>
      <c r="E21" s="22" t="s">
        <v>1830</v>
      </c>
      <c r="F21" s="143" t="s">
        <v>1044</v>
      </c>
      <c r="G21" s="267">
        <f t="shared" si="0"/>
        <v>17.25</v>
      </c>
      <c r="H21" s="27">
        <v>15</v>
      </c>
      <c r="I21" s="75">
        <f t="shared" si="1"/>
        <v>15</v>
      </c>
      <c r="N21" s="27"/>
      <c r="O21"/>
    </row>
    <row r="22" spans="1:15" x14ac:dyDescent="0.25">
      <c r="A22" s="22">
        <v>20</v>
      </c>
      <c r="B22" s="22" t="s">
        <v>111</v>
      </c>
      <c r="C22" s="22"/>
      <c r="D22" s="22"/>
      <c r="E22" s="22" t="s">
        <v>168</v>
      </c>
      <c r="F22" s="143" t="s">
        <v>1044</v>
      </c>
      <c r="G22" s="267">
        <f t="shared" si="0"/>
        <v>2.76</v>
      </c>
      <c r="H22" s="27">
        <v>0.12</v>
      </c>
      <c r="I22" s="75">
        <f t="shared" si="1"/>
        <v>2.4</v>
      </c>
      <c r="N22" s="27"/>
      <c r="O22"/>
    </row>
    <row r="23" spans="1:15" x14ac:dyDescent="0.25">
      <c r="A23" s="138">
        <v>18</v>
      </c>
      <c r="B23" s="22" t="s">
        <v>111</v>
      </c>
      <c r="C23" s="22"/>
      <c r="D23" s="22"/>
      <c r="E23" s="22" t="s">
        <v>1450</v>
      </c>
      <c r="F23" s="143" t="s">
        <v>1044</v>
      </c>
      <c r="G23" s="267">
        <f t="shared" si="0"/>
        <v>22.77</v>
      </c>
      <c r="H23" s="27">
        <v>1.1000000000000001</v>
      </c>
      <c r="I23" s="75">
        <f t="shared" si="1"/>
        <v>19.8</v>
      </c>
      <c r="N23" s="27"/>
      <c r="O23"/>
    </row>
    <row r="24" spans="1:15" x14ac:dyDescent="0.25">
      <c r="A24" s="138">
        <v>1</v>
      </c>
      <c r="B24" s="22" t="s">
        <v>116</v>
      </c>
      <c r="C24" s="22"/>
      <c r="D24" s="22"/>
      <c r="E24" s="22" t="s">
        <v>2043</v>
      </c>
      <c r="F24" s="143" t="s">
        <v>1044</v>
      </c>
      <c r="G24" s="267">
        <f t="shared" si="0"/>
        <v>28.75</v>
      </c>
      <c r="H24" s="27">
        <v>25</v>
      </c>
      <c r="I24" s="75">
        <f t="shared" si="1"/>
        <v>25</v>
      </c>
      <c r="N24" s="27"/>
      <c r="O24"/>
    </row>
    <row r="25" spans="1:15" x14ac:dyDescent="0.25">
      <c r="A25" s="22">
        <v>2</v>
      </c>
      <c r="B25" s="22" t="s">
        <v>116</v>
      </c>
      <c r="C25" s="22" t="s">
        <v>1750</v>
      </c>
      <c r="D25" s="22"/>
      <c r="E25" s="22" t="s">
        <v>358</v>
      </c>
      <c r="F25" s="143" t="s">
        <v>1815</v>
      </c>
      <c r="G25" s="267">
        <f t="shared" si="0"/>
        <v>14.995999999999999</v>
      </c>
      <c r="H25" s="27">
        <v>6.52</v>
      </c>
      <c r="I25" s="75">
        <f t="shared" si="1"/>
        <v>13.04</v>
      </c>
    </row>
    <row r="26" spans="1:15" x14ac:dyDescent="0.25">
      <c r="A26" s="26">
        <v>1</v>
      </c>
      <c r="B26" s="26" t="s">
        <v>116</v>
      </c>
      <c r="C26" s="98"/>
      <c r="D26" s="22"/>
      <c r="E26" s="98" t="s">
        <v>1816</v>
      </c>
      <c r="F26" s="143" t="s">
        <v>1815</v>
      </c>
      <c r="G26" s="267">
        <f t="shared" si="0"/>
        <v>51.427999999999997</v>
      </c>
      <c r="H26" s="283">
        <v>44.72</v>
      </c>
      <c r="I26" s="75">
        <f t="shared" si="1"/>
        <v>44.72</v>
      </c>
    </row>
    <row r="27" spans="1:15" x14ac:dyDescent="0.25">
      <c r="A27" s="133">
        <v>5</v>
      </c>
      <c r="B27" s="98" t="s">
        <v>116</v>
      </c>
      <c r="C27" s="22" t="s">
        <v>107</v>
      </c>
      <c r="D27" s="22" t="s">
        <v>431</v>
      </c>
      <c r="E27" s="98" t="s">
        <v>1443</v>
      </c>
      <c r="F27" s="143" t="s">
        <v>1815</v>
      </c>
      <c r="G27" s="267">
        <f t="shared" si="0"/>
        <v>34.5</v>
      </c>
      <c r="H27" s="283">
        <v>6</v>
      </c>
      <c r="I27" s="75">
        <f t="shared" si="1"/>
        <v>30</v>
      </c>
    </row>
    <row r="28" spans="1:15" x14ac:dyDescent="0.25">
      <c r="A28" s="133">
        <v>3</v>
      </c>
      <c r="B28" s="22" t="s">
        <v>116</v>
      </c>
      <c r="C28" s="22" t="s">
        <v>107</v>
      </c>
      <c r="D28" s="22" t="s">
        <v>431</v>
      </c>
      <c r="E28" s="22" t="s">
        <v>438</v>
      </c>
      <c r="F28" s="143" t="s">
        <v>1815</v>
      </c>
      <c r="G28" s="267">
        <f t="shared" si="0"/>
        <v>10.004999999999999</v>
      </c>
      <c r="H28" s="27">
        <v>2.9</v>
      </c>
      <c r="I28" s="75">
        <f t="shared" si="1"/>
        <v>8.6999999999999993</v>
      </c>
    </row>
    <row r="29" spans="1:15" x14ac:dyDescent="0.25">
      <c r="A29" s="133">
        <v>1</v>
      </c>
      <c r="B29" s="22" t="s">
        <v>116</v>
      </c>
      <c r="C29" s="22" t="s">
        <v>474</v>
      </c>
      <c r="D29" s="22"/>
      <c r="E29" s="22" t="s">
        <v>1819</v>
      </c>
      <c r="F29" s="143" t="s">
        <v>1815</v>
      </c>
      <c r="G29" s="267">
        <f t="shared" si="0"/>
        <v>9.1999999999999993</v>
      </c>
      <c r="H29" s="27">
        <v>8</v>
      </c>
      <c r="I29" s="75">
        <f t="shared" si="1"/>
        <v>8</v>
      </c>
    </row>
    <row r="30" spans="1:15" x14ac:dyDescent="0.25">
      <c r="A30" s="259">
        <v>1</v>
      </c>
      <c r="B30" s="259" t="s">
        <v>116</v>
      </c>
      <c r="C30" s="22" t="s">
        <v>474</v>
      </c>
      <c r="D30" s="22"/>
      <c r="E30" s="259" t="s">
        <v>1820</v>
      </c>
      <c r="F30" s="143" t="s">
        <v>1815</v>
      </c>
      <c r="G30" s="267">
        <f t="shared" si="0"/>
        <v>8.0500000000000007</v>
      </c>
      <c r="H30" s="27">
        <v>7</v>
      </c>
      <c r="I30" s="75">
        <f t="shared" si="1"/>
        <v>7</v>
      </c>
    </row>
    <row r="31" spans="1:15" x14ac:dyDescent="0.25">
      <c r="A31" s="259">
        <v>9</v>
      </c>
      <c r="B31" s="259" t="s">
        <v>111</v>
      </c>
      <c r="C31" s="22"/>
      <c r="D31" s="22"/>
      <c r="E31" s="259" t="s">
        <v>1821</v>
      </c>
      <c r="F31" s="143" t="s">
        <v>1815</v>
      </c>
      <c r="G31" s="267">
        <f t="shared" si="0"/>
        <v>7.2450000000000001</v>
      </c>
      <c r="H31" s="27">
        <v>0.7</v>
      </c>
      <c r="I31" s="75">
        <f t="shared" si="1"/>
        <v>6.3</v>
      </c>
    </row>
    <row r="32" spans="1:15" x14ac:dyDescent="0.25">
      <c r="A32" s="259">
        <v>4</v>
      </c>
      <c r="B32" s="259" t="s">
        <v>111</v>
      </c>
      <c r="C32" s="22"/>
      <c r="D32" s="22"/>
      <c r="E32" s="259" t="s">
        <v>1628</v>
      </c>
      <c r="F32" s="143" t="s">
        <v>1815</v>
      </c>
      <c r="G32" s="267">
        <f t="shared" si="0"/>
        <v>4.1400000000000006</v>
      </c>
      <c r="H32" s="27">
        <v>0.9</v>
      </c>
      <c r="I32" s="75">
        <f t="shared" si="1"/>
        <v>3.6</v>
      </c>
    </row>
    <row r="33" spans="1:9" x14ac:dyDescent="0.25">
      <c r="A33" s="259">
        <v>4</v>
      </c>
      <c r="B33" s="259" t="s">
        <v>111</v>
      </c>
      <c r="C33" s="22"/>
      <c r="D33" s="22"/>
      <c r="E33" s="259" t="s">
        <v>1822</v>
      </c>
      <c r="F33" s="143" t="s">
        <v>1815</v>
      </c>
      <c r="G33" s="267">
        <f t="shared" si="0"/>
        <v>9.1999999999999993</v>
      </c>
      <c r="H33" s="27">
        <v>2</v>
      </c>
      <c r="I33" s="75">
        <f t="shared" si="1"/>
        <v>8</v>
      </c>
    </row>
    <row r="34" spans="1:9" x14ac:dyDescent="0.25">
      <c r="A34" s="259">
        <v>7</v>
      </c>
      <c r="B34" s="259" t="s">
        <v>116</v>
      </c>
      <c r="C34" s="22"/>
      <c r="D34" s="22"/>
      <c r="E34" s="259" t="s">
        <v>1823</v>
      </c>
      <c r="F34" s="143" t="s">
        <v>1815</v>
      </c>
      <c r="G34" s="267">
        <f t="shared" si="0"/>
        <v>8.0500000000000007</v>
      </c>
      <c r="H34" s="27">
        <v>1</v>
      </c>
      <c r="I34" s="75">
        <f t="shared" si="1"/>
        <v>7</v>
      </c>
    </row>
    <row r="35" spans="1:9" x14ac:dyDescent="0.25">
      <c r="A35" s="259">
        <v>5</v>
      </c>
      <c r="B35" s="259" t="s">
        <v>116</v>
      </c>
      <c r="C35" s="22"/>
      <c r="D35" s="22"/>
      <c r="E35" s="259" t="s">
        <v>1824</v>
      </c>
      <c r="F35" s="143" t="s">
        <v>1815</v>
      </c>
      <c r="G35" s="267">
        <f t="shared" si="0"/>
        <v>6.3250000000000002</v>
      </c>
      <c r="H35" s="27">
        <v>1.1000000000000001</v>
      </c>
      <c r="I35" s="75">
        <f t="shared" si="1"/>
        <v>5.5</v>
      </c>
    </row>
    <row r="36" spans="1:9" x14ac:dyDescent="0.25">
      <c r="A36" s="259">
        <v>2</v>
      </c>
      <c r="B36" s="259" t="s">
        <v>116</v>
      </c>
      <c r="C36" s="22"/>
      <c r="D36" s="22"/>
      <c r="E36" s="259" t="s">
        <v>1825</v>
      </c>
      <c r="F36" s="143" t="s">
        <v>1815</v>
      </c>
      <c r="G36" s="267">
        <f t="shared" si="0"/>
        <v>3.45</v>
      </c>
      <c r="H36" s="27">
        <v>1.5</v>
      </c>
      <c r="I36" s="75">
        <f t="shared" si="1"/>
        <v>3</v>
      </c>
    </row>
    <row r="37" spans="1:9" x14ac:dyDescent="0.25">
      <c r="A37" s="259"/>
      <c r="B37" s="259"/>
      <c r="C37" s="22"/>
      <c r="D37" s="22"/>
      <c r="E37" s="259" t="s">
        <v>1826</v>
      </c>
      <c r="F37" s="143" t="s">
        <v>1815</v>
      </c>
      <c r="G37" s="267">
        <f t="shared" si="0"/>
        <v>11.5</v>
      </c>
      <c r="I37" s="75">
        <v>10</v>
      </c>
    </row>
    <row r="38" spans="1:9" x14ac:dyDescent="0.25">
      <c r="A38" s="259">
        <v>2</v>
      </c>
      <c r="B38" s="259" t="s">
        <v>116</v>
      </c>
      <c r="C38" s="22" t="s">
        <v>1759</v>
      </c>
      <c r="D38" s="22"/>
      <c r="E38" s="22" t="s">
        <v>1760</v>
      </c>
      <c r="F38" s="143" t="s">
        <v>1831</v>
      </c>
      <c r="G38" s="267">
        <f t="shared" si="0"/>
        <v>71.53</v>
      </c>
      <c r="H38" s="27">
        <v>31.1</v>
      </c>
      <c r="I38" s="75">
        <f t="shared" si="1"/>
        <v>62.2</v>
      </c>
    </row>
    <row r="39" spans="1:9" x14ac:dyDescent="0.25">
      <c r="A39" s="259">
        <v>3</v>
      </c>
      <c r="B39" s="259" t="s">
        <v>116</v>
      </c>
      <c r="C39" s="22"/>
      <c r="D39" s="22"/>
      <c r="E39" s="259" t="s">
        <v>1832</v>
      </c>
      <c r="F39" s="143" t="s">
        <v>1831</v>
      </c>
      <c r="G39" s="267">
        <f t="shared" si="0"/>
        <v>3.45</v>
      </c>
      <c r="H39" s="27">
        <v>1</v>
      </c>
      <c r="I39" s="75">
        <f t="shared" si="1"/>
        <v>3</v>
      </c>
    </row>
    <row r="40" spans="1:9" x14ac:dyDescent="0.25">
      <c r="A40" s="259">
        <v>5</v>
      </c>
      <c r="B40" s="259" t="s">
        <v>116</v>
      </c>
      <c r="C40" s="22"/>
      <c r="D40" s="22"/>
      <c r="E40" s="259" t="s">
        <v>177</v>
      </c>
      <c r="F40" s="143" t="s">
        <v>1831</v>
      </c>
      <c r="G40" s="267">
        <f t="shared" si="0"/>
        <v>5.75</v>
      </c>
      <c r="H40" s="27">
        <v>1</v>
      </c>
      <c r="I40" s="75">
        <f t="shared" si="1"/>
        <v>5</v>
      </c>
    </row>
    <row r="41" spans="1:9" x14ac:dyDescent="0.25">
      <c r="A41" s="259">
        <v>8</v>
      </c>
      <c r="B41" s="259" t="s">
        <v>111</v>
      </c>
      <c r="C41" s="22"/>
      <c r="D41" s="22"/>
      <c r="E41" s="259" t="s">
        <v>1621</v>
      </c>
      <c r="F41" s="143" t="s">
        <v>1831</v>
      </c>
      <c r="G41" s="267">
        <f t="shared" si="0"/>
        <v>5.52</v>
      </c>
      <c r="H41" s="27">
        <v>0.6</v>
      </c>
      <c r="I41" s="75">
        <f t="shared" si="1"/>
        <v>4.8</v>
      </c>
    </row>
    <row r="42" spans="1:9" x14ac:dyDescent="0.25">
      <c r="A42" s="259">
        <v>6</v>
      </c>
      <c r="B42" s="259" t="s">
        <v>111</v>
      </c>
      <c r="C42" s="22"/>
      <c r="D42" s="22"/>
      <c r="E42" s="259" t="s">
        <v>1833</v>
      </c>
      <c r="F42" s="143" t="s">
        <v>1831</v>
      </c>
      <c r="G42" s="267">
        <f t="shared" si="0"/>
        <v>10.35</v>
      </c>
      <c r="H42" s="27">
        <v>1.5</v>
      </c>
      <c r="I42" s="75">
        <f t="shared" si="1"/>
        <v>9</v>
      </c>
    </row>
    <row r="43" spans="1:9" x14ac:dyDescent="0.25">
      <c r="A43" s="259">
        <v>1</v>
      </c>
      <c r="B43" s="259" t="s">
        <v>116</v>
      </c>
      <c r="C43" s="22" t="s">
        <v>107</v>
      </c>
      <c r="D43" s="22" t="s">
        <v>431</v>
      </c>
      <c r="E43" s="259" t="s">
        <v>1835</v>
      </c>
      <c r="F43" s="143" t="s">
        <v>1831</v>
      </c>
      <c r="G43" s="267">
        <f t="shared" si="0"/>
        <v>2.875</v>
      </c>
      <c r="H43" s="27">
        <v>2.5</v>
      </c>
      <c r="I43" s="75">
        <f t="shared" si="1"/>
        <v>2.5</v>
      </c>
    </row>
    <row r="44" spans="1:9" x14ac:dyDescent="0.25">
      <c r="A44" s="259">
        <v>1</v>
      </c>
      <c r="B44" s="259" t="s">
        <v>116</v>
      </c>
      <c r="C44" s="22" t="s">
        <v>107</v>
      </c>
      <c r="D44" s="22" t="s">
        <v>431</v>
      </c>
      <c r="E44" s="259" t="s">
        <v>1834</v>
      </c>
      <c r="F44" s="143" t="s">
        <v>1831</v>
      </c>
      <c r="G44" s="267">
        <f t="shared" si="0"/>
        <v>11.5</v>
      </c>
      <c r="H44" s="27">
        <v>10</v>
      </c>
      <c r="I44" s="75">
        <f t="shared" si="1"/>
        <v>10</v>
      </c>
    </row>
    <row r="45" spans="1:9" x14ac:dyDescent="0.25">
      <c r="A45" s="259">
        <v>7</v>
      </c>
      <c r="B45" s="259" t="s">
        <v>116</v>
      </c>
      <c r="C45" s="22" t="s">
        <v>107</v>
      </c>
      <c r="D45" s="22" t="s">
        <v>431</v>
      </c>
      <c r="E45" s="259" t="s">
        <v>1040</v>
      </c>
      <c r="F45" s="143" t="s">
        <v>1831</v>
      </c>
      <c r="G45" s="267">
        <f t="shared" si="0"/>
        <v>16.100000000000001</v>
      </c>
      <c r="H45" s="27">
        <v>2</v>
      </c>
      <c r="I45" s="75">
        <f t="shared" si="1"/>
        <v>14</v>
      </c>
    </row>
    <row r="46" spans="1:9" x14ac:dyDescent="0.25">
      <c r="A46" s="259">
        <v>5</v>
      </c>
      <c r="B46" s="259" t="s">
        <v>116</v>
      </c>
      <c r="C46" s="22" t="s">
        <v>107</v>
      </c>
      <c r="D46" s="22" t="s">
        <v>431</v>
      </c>
      <c r="E46" s="259" t="s">
        <v>100</v>
      </c>
      <c r="F46" s="143" t="s">
        <v>1831</v>
      </c>
      <c r="G46" s="267">
        <f t="shared" si="0"/>
        <v>4.5999999999999996</v>
      </c>
      <c r="H46" s="27">
        <v>0.8</v>
      </c>
      <c r="I46" s="75">
        <f t="shared" si="1"/>
        <v>4</v>
      </c>
    </row>
    <row r="47" spans="1:9" x14ac:dyDescent="0.25">
      <c r="A47" s="259">
        <v>1</v>
      </c>
      <c r="B47" s="259" t="s">
        <v>116</v>
      </c>
      <c r="C47" s="22"/>
      <c r="D47" s="22"/>
      <c r="E47" s="259" t="s">
        <v>1836</v>
      </c>
      <c r="F47" s="143" t="s">
        <v>1831</v>
      </c>
      <c r="G47" s="267">
        <f t="shared" si="0"/>
        <v>2.875</v>
      </c>
      <c r="H47" s="27">
        <v>2.5</v>
      </c>
      <c r="I47" s="75">
        <f t="shared" si="1"/>
        <v>2.5</v>
      </c>
    </row>
    <row r="48" spans="1:9" x14ac:dyDescent="0.25">
      <c r="A48" s="259">
        <v>18</v>
      </c>
      <c r="B48" s="259" t="s">
        <v>111</v>
      </c>
      <c r="C48" s="22" t="s">
        <v>1778</v>
      </c>
      <c r="D48" s="22"/>
      <c r="E48" s="22" t="s">
        <v>1808</v>
      </c>
      <c r="F48" s="143" t="s">
        <v>1831</v>
      </c>
      <c r="G48" s="267">
        <f t="shared" si="0"/>
        <v>54.482400000000005</v>
      </c>
      <c r="H48" s="27">
        <v>2.6320000000000001</v>
      </c>
      <c r="I48" s="75">
        <f t="shared" si="1"/>
        <v>47.376000000000005</v>
      </c>
    </row>
    <row r="49" spans="1:9" x14ac:dyDescent="0.25">
      <c r="A49" s="259">
        <v>28</v>
      </c>
      <c r="B49" s="259" t="s">
        <v>116</v>
      </c>
      <c r="C49" s="22" t="s">
        <v>1783</v>
      </c>
      <c r="D49" s="22"/>
      <c r="E49" s="22" t="s">
        <v>1784</v>
      </c>
      <c r="F49" s="143" t="s">
        <v>1831</v>
      </c>
      <c r="G49" s="267">
        <f t="shared" si="0"/>
        <v>64.400000000000006</v>
      </c>
      <c r="H49" s="27">
        <v>2</v>
      </c>
      <c r="I49" s="75">
        <f t="shared" si="1"/>
        <v>56</v>
      </c>
    </row>
    <row r="50" spans="1:9" x14ac:dyDescent="0.25">
      <c r="A50" s="22">
        <v>6</v>
      </c>
      <c r="B50" s="98" t="s">
        <v>116</v>
      </c>
      <c r="C50" s="22" t="s">
        <v>1779</v>
      </c>
      <c r="D50" s="22"/>
      <c r="E50" s="22" t="s">
        <v>1780</v>
      </c>
      <c r="F50" s="143" t="s">
        <v>1831</v>
      </c>
      <c r="G50" s="267">
        <f t="shared" si="0"/>
        <v>302.21999999999997</v>
      </c>
      <c r="H50" s="27">
        <v>43.8</v>
      </c>
      <c r="I50" s="75">
        <f t="shared" si="1"/>
        <v>262.79999999999995</v>
      </c>
    </row>
    <row r="51" spans="1:9" x14ac:dyDescent="0.25">
      <c r="A51" s="22">
        <v>6</v>
      </c>
      <c r="B51" s="98" t="s">
        <v>116</v>
      </c>
      <c r="C51" s="22" t="s">
        <v>1797</v>
      </c>
      <c r="D51" s="22"/>
      <c r="E51" s="22" t="s">
        <v>1798</v>
      </c>
      <c r="F51" s="143" t="s">
        <v>1831</v>
      </c>
      <c r="G51" s="267">
        <f>I51+I51*$I$54</f>
        <v>16.824960000000001</v>
      </c>
      <c r="H51" s="27">
        <v>2.4384000000000001</v>
      </c>
      <c r="I51" s="75">
        <f t="shared" si="1"/>
        <v>14.630400000000002</v>
      </c>
    </row>
    <row r="52" spans="1:9" x14ac:dyDescent="0.25">
      <c r="A52" s="138"/>
      <c r="B52" s="22"/>
      <c r="C52" s="22"/>
      <c r="D52" s="22"/>
      <c r="E52" s="22"/>
      <c r="F52" s="143"/>
      <c r="G52" s="264"/>
    </row>
    <row r="53" spans="1:9" x14ac:dyDescent="0.25">
      <c r="A53" s="138"/>
      <c r="B53" s="22"/>
      <c r="C53" s="22"/>
      <c r="D53" s="22"/>
      <c r="E53" s="259"/>
      <c r="F53" s="258"/>
      <c r="G53" s="267">
        <f>SUM(G14:G52)</f>
        <v>1016.69936</v>
      </c>
      <c r="I53" s="27">
        <f>SUM(I14:I52)</f>
        <v>884.08640000000003</v>
      </c>
    </row>
    <row r="54" spans="1:9" x14ac:dyDescent="0.25">
      <c r="A54" s="138"/>
      <c r="B54" s="22"/>
      <c r="C54" s="22"/>
      <c r="D54" s="22"/>
      <c r="E54" s="22"/>
      <c r="F54" s="143"/>
      <c r="G54" s="264"/>
      <c r="H54" s="284"/>
      <c r="I54" s="94">
        <v>0.15</v>
      </c>
    </row>
    <row r="55" spans="1:9" x14ac:dyDescent="0.25">
      <c r="A55" s="138"/>
      <c r="B55" s="22"/>
      <c r="C55" s="22"/>
      <c r="D55" s="22"/>
      <c r="E55" s="22"/>
      <c r="F55" s="143"/>
      <c r="G55" s="264"/>
      <c r="H55" s="284"/>
    </row>
    <row r="56" spans="1:9" x14ac:dyDescent="0.25">
      <c r="A56" s="138"/>
      <c r="B56" s="22"/>
      <c r="C56" s="22"/>
      <c r="D56" s="22"/>
      <c r="E56" s="22"/>
      <c r="F56" s="143"/>
      <c r="G56" s="264"/>
      <c r="H56" s="284"/>
    </row>
    <row r="57" spans="1:9" x14ac:dyDescent="0.25">
      <c r="A57" s="140" t="s">
        <v>15</v>
      </c>
      <c r="B57" s="33"/>
      <c r="C57" s="33"/>
      <c r="D57" s="33"/>
      <c r="E57" s="33"/>
      <c r="F57" s="147" t="s">
        <v>16</v>
      </c>
      <c r="G57" s="291"/>
    </row>
    <row r="58" spans="1:9" x14ac:dyDescent="0.25">
      <c r="A58" s="140"/>
      <c r="B58" s="33"/>
      <c r="C58" s="33"/>
      <c r="D58" s="33"/>
      <c r="E58" s="33"/>
      <c r="F58" s="148"/>
      <c r="G58" s="291"/>
    </row>
    <row r="59" spans="1:9" x14ac:dyDescent="0.25">
      <c r="A59" s="140" t="s">
        <v>17</v>
      </c>
      <c r="B59" s="33"/>
      <c r="C59" s="33"/>
      <c r="D59" s="33"/>
      <c r="E59" s="33"/>
      <c r="F59" s="146"/>
      <c r="G59" s="16"/>
    </row>
    <row r="60" spans="1:9" x14ac:dyDescent="0.25">
      <c r="A60" s="141"/>
      <c r="B60" s="38"/>
      <c r="C60" s="38"/>
      <c r="D60" s="38"/>
      <c r="E60" s="38"/>
      <c r="F60" s="147" t="s">
        <v>18</v>
      </c>
      <c r="G60" s="291"/>
    </row>
    <row r="61" spans="1:9" x14ac:dyDescent="0.25">
      <c r="A61" s="140" t="s">
        <v>1736</v>
      </c>
      <c r="B61" s="33"/>
      <c r="C61" s="33"/>
      <c r="D61" s="33"/>
      <c r="E61" s="33"/>
      <c r="F61" s="145"/>
      <c r="G61" s="16"/>
    </row>
    <row r="62" spans="1:9" x14ac:dyDescent="0.25">
      <c r="A62" s="142"/>
      <c r="B62" s="41"/>
      <c r="C62" s="41"/>
      <c r="D62" s="41"/>
      <c r="E62" s="41"/>
      <c r="F62" s="146"/>
      <c r="G62" s="16"/>
    </row>
    <row r="64" spans="1:9" x14ac:dyDescent="0.25">
      <c r="B64" s="226" t="s">
        <v>1929</v>
      </c>
    </row>
    <row r="65" spans="2:7" x14ac:dyDescent="0.25">
      <c r="F65" s="27"/>
      <c r="G65" s="27"/>
    </row>
    <row r="66" spans="2:7" x14ac:dyDescent="0.25">
      <c r="C66" t="s">
        <v>1980</v>
      </c>
      <c r="D66">
        <v>3</v>
      </c>
      <c r="E66" t="s">
        <v>1981</v>
      </c>
      <c r="F66" s="27"/>
      <c r="G66" s="27"/>
    </row>
    <row r="67" spans="2:7" x14ac:dyDescent="0.25">
      <c r="C67" t="s">
        <v>1982</v>
      </c>
      <c r="D67">
        <v>2</v>
      </c>
      <c r="E67" t="s">
        <v>1981</v>
      </c>
      <c r="F67" s="27"/>
      <c r="G67" s="27"/>
    </row>
    <row r="68" spans="2:7" x14ac:dyDescent="0.25">
      <c r="C68" t="s">
        <v>1983</v>
      </c>
      <c r="D68">
        <v>2</v>
      </c>
      <c r="E68" t="s">
        <v>1984</v>
      </c>
      <c r="F68" s="27"/>
      <c r="G68" s="27"/>
    </row>
    <row r="69" spans="2:7" x14ac:dyDescent="0.25">
      <c r="C69" t="s">
        <v>1985</v>
      </c>
      <c r="D69">
        <v>6</v>
      </c>
      <c r="E69" t="s">
        <v>1986</v>
      </c>
      <c r="F69" s="27"/>
      <c r="G69" s="27"/>
    </row>
    <row r="70" spans="2:7" x14ac:dyDescent="0.25">
      <c r="C70" t="s">
        <v>1987</v>
      </c>
      <c r="D70">
        <v>8</v>
      </c>
      <c r="E70" t="s">
        <v>1044</v>
      </c>
      <c r="F70" s="27"/>
      <c r="G70" s="27"/>
    </row>
    <row r="71" spans="2:7" x14ac:dyDescent="0.25">
      <c r="C71" t="s">
        <v>1988</v>
      </c>
      <c r="D71">
        <v>3</v>
      </c>
      <c r="E71" t="s">
        <v>1044</v>
      </c>
      <c r="F71" s="27"/>
      <c r="G71" s="27"/>
    </row>
    <row r="72" spans="2:7" x14ac:dyDescent="0.25">
      <c r="C72" t="s">
        <v>1989</v>
      </c>
      <c r="D72">
        <v>8.5</v>
      </c>
      <c r="E72" t="s">
        <v>1044</v>
      </c>
      <c r="F72" s="27"/>
      <c r="G72" s="27"/>
    </row>
    <row r="73" spans="2:7" x14ac:dyDescent="0.25">
      <c r="C73" t="s">
        <v>1990</v>
      </c>
      <c r="D73">
        <v>9</v>
      </c>
      <c r="E73" t="s">
        <v>1992</v>
      </c>
      <c r="F73" s="27"/>
      <c r="G73" s="27"/>
    </row>
    <row r="74" spans="2:7" x14ac:dyDescent="0.25">
      <c r="C74" t="s">
        <v>1991</v>
      </c>
      <c r="D74">
        <v>4</v>
      </c>
      <c r="E74" t="s">
        <v>1993</v>
      </c>
      <c r="F74" s="27"/>
      <c r="G74" s="27"/>
    </row>
    <row r="75" spans="2:7" x14ac:dyDescent="0.25">
      <c r="C75" t="s">
        <v>1994</v>
      </c>
      <c r="D75">
        <v>9</v>
      </c>
      <c r="E75" t="s">
        <v>1995</v>
      </c>
      <c r="F75" s="27"/>
      <c r="G75" s="27"/>
    </row>
    <row r="76" spans="2:7" x14ac:dyDescent="0.25">
      <c r="C76" t="s">
        <v>1996</v>
      </c>
      <c r="D76">
        <v>4</v>
      </c>
      <c r="E76" t="s">
        <v>1997</v>
      </c>
      <c r="F76" s="27"/>
      <c r="G76" s="27"/>
    </row>
    <row r="77" spans="2:7" x14ac:dyDescent="0.25">
      <c r="C77" t="s">
        <v>1998</v>
      </c>
      <c r="D77">
        <v>2</v>
      </c>
      <c r="E77" t="s">
        <v>1999</v>
      </c>
      <c r="F77" s="27"/>
      <c r="G77" s="27"/>
    </row>
    <row r="78" spans="2:7" x14ac:dyDescent="0.25">
      <c r="B78" s="75"/>
      <c r="C78" t="s">
        <v>2000</v>
      </c>
      <c r="D78">
        <v>5</v>
      </c>
      <c r="E78" t="s">
        <v>2001</v>
      </c>
      <c r="F78" s="27"/>
      <c r="G78" s="27"/>
    </row>
    <row r="79" spans="2:7" x14ac:dyDescent="0.25">
      <c r="C79" t="s">
        <v>2002</v>
      </c>
      <c r="D79">
        <v>6</v>
      </c>
      <c r="E79" t="s">
        <v>2004</v>
      </c>
      <c r="F79" s="27"/>
      <c r="G79" s="27"/>
    </row>
    <row r="80" spans="2:7" x14ac:dyDescent="0.25">
      <c r="C80" t="s">
        <v>2003</v>
      </c>
      <c r="D80">
        <v>5</v>
      </c>
      <c r="E80" t="s">
        <v>2005</v>
      </c>
      <c r="F80" s="27"/>
      <c r="G80" s="27"/>
    </row>
    <row r="81" spans="3:7" x14ac:dyDescent="0.25">
      <c r="C81" t="s">
        <v>2006</v>
      </c>
      <c r="D81">
        <v>9</v>
      </c>
      <c r="E81" t="s">
        <v>2007</v>
      </c>
      <c r="F81" s="27"/>
      <c r="G81" s="27"/>
    </row>
    <row r="82" spans="3:7" x14ac:dyDescent="0.25">
      <c r="C82" t="s">
        <v>2008</v>
      </c>
      <c r="D82">
        <v>4</v>
      </c>
      <c r="E82" t="s">
        <v>2009</v>
      </c>
      <c r="F82" s="27"/>
      <c r="G82" s="27"/>
    </row>
    <row r="83" spans="3:7" x14ac:dyDescent="0.25">
      <c r="C83" t="s">
        <v>2010</v>
      </c>
      <c r="D83">
        <v>3</v>
      </c>
      <c r="E83" t="s">
        <v>2011</v>
      </c>
      <c r="F83" s="27"/>
      <c r="G83" s="27"/>
    </row>
    <row r="84" spans="3:7" x14ac:dyDescent="0.25">
      <c r="C84" t="s">
        <v>2012</v>
      </c>
      <c r="D84">
        <v>5</v>
      </c>
      <c r="E84" t="s">
        <v>2013</v>
      </c>
      <c r="F84" s="27"/>
      <c r="G84" s="27"/>
    </row>
    <row r="85" spans="3:7" x14ac:dyDescent="0.25">
      <c r="C85" t="s">
        <v>2014</v>
      </c>
      <c r="D85">
        <v>6</v>
      </c>
      <c r="E85" t="s">
        <v>2015</v>
      </c>
      <c r="F85" s="27"/>
      <c r="G85" s="27"/>
    </row>
    <row r="86" spans="3:7" x14ac:dyDescent="0.25">
      <c r="C86" t="s">
        <v>425</v>
      </c>
      <c r="D86">
        <v>6</v>
      </c>
      <c r="E86" t="s">
        <v>1044</v>
      </c>
      <c r="F86" s="27"/>
      <c r="G86" s="27"/>
    </row>
    <row r="87" spans="3:7" x14ac:dyDescent="0.25">
      <c r="C87" t="s">
        <v>2016</v>
      </c>
      <c r="D87">
        <v>9</v>
      </c>
      <c r="E87" t="s">
        <v>1044</v>
      </c>
      <c r="F87" s="27"/>
      <c r="G87" s="27"/>
    </row>
    <row r="88" spans="3:7" x14ac:dyDescent="0.25">
      <c r="C88" t="s">
        <v>1799</v>
      </c>
      <c r="D88">
        <v>11</v>
      </c>
      <c r="E88" t="s">
        <v>2017</v>
      </c>
      <c r="F88" s="27"/>
      <c r="G88" s="27"/>
    </row>
    <row r="89" spans="3:7" x14ac:dyDescent="0.25">
      <c r="C89" t="s">
        <v>2018</v>
      </c>
      <c r="D89">
        <v>4</v>
      </c>
      <c r="E89" t="s">
        <v>2019</v>
      </c>
      <c r="F89" s="27"/>
      <c r="G89" s="27"/>
    </row>
    <row r="90" spans="3:7" x14ac:dyDescent="0.25">
      <c r="C90" s="52" t="s">
        <v>2020</v>
      </c>
      <c r="D90">
        <v>7</v>
      </c>
      <c r="E90" t="s">
        <v>2021</v>
      </c>
      <c r="F90" s="27"/>
      <c r="G90" s="27"/>
    </row>
    <row r="91" spans="3:7" x14ac:dyDescent="0.25">
      <c r="C91" s="158" t="s">
        <v>2022</v>
      </c>
      <c r="D91">
        <v>15</v>
      </c>
      <c r="E91" t="s">
        <v>2023</v>
      </c>
      <c r="F91" s="27"/>
      <c r="G91" s="27"/>
    </row>
    <row r="92" spans="3:7" x14ac:dyDescent="0.25">
      <c r="C92" s="158" t="s">
        <v>2024</v>
      </c>
      <c r="D92">
        <v>8</v>
      </c>
      <c r="E92" t="s">
        <v>2025</v>
      </c>
      <c r="F92" s="27"/>
      <c r="G92" s="27"/>
    </row>
    <row r="93" spans="3:7" x14ac:dyDescent="0.25">
      <c r="C93" s="158" t="s">
        <v>1758</v>
      </c>
      <c r="D93">
        <v>6</v>
      </c>
      <c r="E93" t="s">
        <v>2025</v>
      </c>
      <c r="F93" s="27"/>
      <c r="G93" s="27"/>
    </row>
    <row r="94" spans="3:7" x14ac:dyDescent="0.25">
      <c r="C94" s="158" t="s">
        <v>2026</v>
      </c>
      <c r="D94">
        <v>2</v>
      </c>
      <c r="E94" t="s">
        <v>2027</v>
      </c>
      <c r="F94" s="27"/>
      <c r="G94" s="27"/>
    </row>
    <row r="95" spans="3:7" x14ac:dyDescent="0.25">
      <c r="C95" s="158" t="s">
        <v>2028</v>
      </c>
      <c r="D95">
        <v>9</v>
      </c>
      <c r="E95" t="s">
        <v>2029</v>
      </c>
      <c r="F95" s="27"/>
      <c r="G95" s="27"/>
    </row>
    <row r="96" spans="3:7" x14ac:dyDescent="0.25">
      <c r="C96" s="158" t="s">
        <v>2030</v>
      </c>
      <c r="D96">
        <v>7</v>
      </c>
      <c r="E96" t="s">
        <v>2031</v>
      </c>
      <c r="F96" s="27"/>
      <c r="G96" s="27"/>
    </row>
    <row r="97" spans="3:9" x14ac:dyDescent="0.25">
      <c r="C97" s="158" t="s">
        <v>2032</v>
      </c>
      <c r="D97">
        <v>7</v>
      </c>
      <c r="E97" t="s">
        <v>2033</v>
      </c>
      <c r="F97" s="27"/>
      <c r="G97" s="27"/>
    </row>
    <row r="98" spans="3:9" x14ac:dyDescent="0.25">
      <c r="C98" s="158" t="s">
        <v>1259</v>
      </c>
      <c r="D98">
        <v>5</v>
      </c>
      <c r="E98" t="s">
        <v>2034</v>
      </c>
      <c r="F98" s="27"/>
      <c r="G98" s="27"/>
    </row>
    <row r="99" spans="3:9" x14ac:dyDescent="0.25">
      <c r="C99" s="158" t="s">
        <v>2035</v>
      </c>
      <c r="D99">
        <v>2</v>
      </c>
      <c r="E99" t="s">
        <v>2036</v>
      </c>
      <c r="F99" s="27"/>
      <c r="G99" s="27"/>
    </row>
    <row r="100" spans="3:9" x14ac:dyDescent="0.25">
      <c r="F100" s="27"/>
      <c r="G100" s="27"/>
    </row>
    <row r="101" spans="3:9" x14ac:dyDescent="0.25">
      <c r="D101">
        <f>SUM(D66:D99)</f>
        <v>201.5</v>
      </c>
      <c r="E101" t="s">
        <v>2037</v>
      </c>
      <c r="F101" s="27">
        <f>D101*23</f>
        <v>4634.5</v>
      </c>
      <c r="G101" s="27"/>
    </row>
    <row r="102" spans="3:9" x14ac:dyDescent="0.25">
      <c r="F102" s="27"/>
      <c r="G102" s="27"/>
      <c r="I102" s="94">
        <v>0.15</v>
      </c>
    </row>
    <row r="103" spans="3:9" x14ac:dyDescent="0.25">
      <c r="C103" t="s">
        <v>157</v>
      </c>
      <c r="E103" t="s">
        <v>2038</v>
      </c>
      <c r="F103" s="191">
        <f>I103+I103*$I$102</f>
        <v>1987.7065520000001</v>
      </c>
      <c r="G103" s="191"/>
      <c r="I103" s="27">
        <f>'[1]21B'!$I$56</f>
        <v>1728.44048</v>
      </c>
    </row>
    <row r="104" spans="3:9" x14ac:dyDescent="0.25">
      <c r="E104" t="s">
        <v>2039</v>
      </c>
      <c r="F104" s="191">
        <f t="shared" ref="F104:F106" si="2">I104+I104*$I$102</f>
        <v>1916.8834339999999</v>
      </c>
      <c r="G104" s="191"/>
      <c r="I104" s="27">
        <f>'[1]29B'!$I$42</f>
        <v>1666.8551599999998</v>
      </c>
    </row>
    <row r="105" spans="3:9" x14ac:dyDescent="0.25">
      <c r="E105" t="s">
        <v>2040</v>
      </c>
      <c r="F105" s="191">
        <f t="shared" si="2"/>
        <v>2067.3856014999997</v>
      </c>
      <c r="G105" s="191"/>
      <c r="I105" s="27">
        <f>'6B'!I71</f>
        <v>1797.7266099999997</v>
      </c>
    </row>
    <row r="106" spans="3:9" x14ac:dyDescent="0.25">
      <c r="E106" t="s">
        <v>2041</v>
      </c>
      <c r="F106" s="191">
        <f t="shared" si="2"/>
        <v>1016.6993600000001</v>
      </c>
      <c r="G106" s="191"/>
      <c r="I106" s="27">
        <f>I53</f>
        <v>884.08640000000003</v>
      </c>
    </row>
    <row r="107" spans="3:9" x14ac:dyDescent="0.25">
      <c r="F107" s="27"/>
      <c r="G107" s="27"/>
      <c r="H107" s="27">
        <f>SUM(F103:F106)</f>
        <v>6988.6749474999997</v>
      </c>
      <c r="I107" s="286">
        <f>SUM(I103:I106)</f>
        <v>6077.1086500000001</v>
      </c>
    </row>
    <row r="108" spans="3:9" x14ac:dyDescent="0.25">
      <c r="E108" t="s">
        <v>2042</v>
      </c>
      <c r="F108" s="51">
        <v>150</v>
      </c>
      <c r="G108" s="262"/>
    </row>
    <row r="109" spans="3:9" x14ac:dyDescent="0.25">
      <c r="F109" s="27"/>
      <c r="G109" s="27"/>
    </row>
    <row r="110" spans="3:9" x14ac:dyDescent="0.25">
      <c r="E110" t="s">
        <v>158</v>
      </c>
      <c r="F110" s="191">
        <f>SUM(F101:F108)</f>
        <v>11773.1749475</v>
      </c>
      <c r="G110" s="191"/>
    </row>
    <row r="111" spans="3:9" x14ac:dyDescent="0.25">
      <c r="E111" t="s">
        <v>2045</v>
      </c>
      <c r="F111" s="265">
        <v>2000</v>
      </c>
    </row>
    <row r="112" spans="3:9" x14ac:dyDescent="0.25">
      <c r="F112" s="191">
        <f>F110-F111</f>
        <v>9773.1749474999997</v>
      </c>
      <c r="G112" s="27"/>
    </row>
    <row r="113" spans="1:7" x14ac:dyDescent="0.25">
      <c r="E113" t="s">
        <v>2044</v>
      </c>
      <c r="F113" s="27">
        <v>100</v>
      </c>
      <c r="G113" s="27"/>
    </row>
    <row r="114" spans="1:7" x14ac:dyDescent="0.25">
      <c r="C114" s="52"/>
      <c r="F114" s="27"/>
      <c r="G114" s="27"/>
    </row>
    <row r="115" spans="1:7" x14ac:dyDescent="0.25">
      <c r="C115" s="52"/>
      <c r="E115" t="s">
        <v>638</v>
      </c>
      <c r="F115" s="262">
        <v>660</v>
      </c>
      <c r="G115" s="27"/>
    </row>
    <row r="116" spans="1:7" x14ac:dyDescent="0.25">
      <c r="F116" s="27"/>
      <c r="G116" s="27"/>
    </row>
    <row r="117" spans="1:7" x14ac:dyDescent="0.25">
      <c r="A117" s="261"/>
      <c r="B117" s="52"/>
      <c r="C117" s="52"/>
      <c r="D117" s="52"/>
      <c r="E117" s="52"/>
      <c r="F117" s="262"/>
      <c r="G117" s="262"/>
    </row>
    <row r="118" spans="1:7" x14ac:dyDescent="0.25">
      <c r="A118" s="261"/>
      <c r="B118" s="52"/>
      <c r="C118" s="52"/>
      <c r="D118" s="52"/>
      <c r="E118" s="52"/>
      <c r="F118" s="262"/>
      <c r="G118" s="262"/>
    </row>
    <row r="119" spans="1:7" x14ac:dyDescent="0.25">
      <c r="A119" s="261"/>
      <c r="B119" s="52"/>
      <c r="C119" s="52"/>
      <c r="D119" s="52"/>
      <c r="E119" s="52"/>
      <c r="F119" s="262"/>
      <c r="G119" s="262"/>
    </row>
    <row r="120" spans="1:7" x14ac:dyDescent="0.25">
      <c r="A120" s="261"/>
      <c r="B120" s="52"/>
      <c r="C120" s="52"/>
      <c r="D120" s="52"/>
      <c r="E120" s="52"/>
      <c r="F120" s="262"/>
      <c r="G120" s="262"/>
    </row>
    <row r="121" spans="1:7" x14ac:dyDescent="0.25">
      <c r="A121" s="261"/>
      <c r="B121" s="52"/>
      <c r="C121" s="52"/>
      <c r="D121" s="52"/>
      <c r="E121" s="52"/>
      <c r="F121" s="262"/>
      <c r="G121" s="262"/>
    </row>
    <row r="122" spans="1:7" x14ac:dyDescent="0.25">
      <c r="A122" s="261"/>
      <c r="B122" s="52"/>
      <c r="C122" s="52"/>
      <c r="D122" s="52"/>
      <c r="E122" s="52"/>
      <c r="F122" s="262"/>
      <c r="G122" s="262"/>
    </row>
    <row r="123" spans="1:7" x14ac:dyDescent="0.25">
      <c r="A123" s="261"/>
      <c r="B123" s="52"/>
      <c r="C123" s="52"/>
      <c r="D123" s="52"/>
      <c r="E123" s="52"/>
      <c r="F123" s="262"/>
      <c r="G123" s="262"/>
    </row>
    <row r="124" spans="1:7" x14ac:dyDescent="0.25">
      <c r="A124" s="261"/>
      <c r="B124" s="52"/>
      <c r="C124" s="52"/>
      <c r="D124" s="52"/>
      <c r="E124" s="52"/>
      <c r="F124" s="262"/>
      <c r="G124" s="262"/>
    </row>
    <row r="125" spans="1:7" x14ac:dyDescent="0.25">
      <c r="A125" s="261"/>
      <c r="B125" s="52"/>
      <c r="C125" s="52"/>
      <c r="D125" s="52"/>
      <c r="E125" s="52"/>
      <c r="F125" s="262"/>
      <c r="G125" s="262"/>
    </row>
    <row r="126" spans="1:7" x14ac:dyDescent="0.25">
      <c r="A126" s="261"/>
      <c r="B126" s="52"/>
      <c r="C126" s="52"/>
      <c r="D126" s="52"/>
      <c r="E126" s="52"/>
      <c r="F126" s="262"/>
      <c r="G126" s="262"/>
    </row>
    <row r="127" spans="1:7" x14ac:dyDescent="0.25">
      <c r="A127" s="261"/>
      <c r="B127" s="52"/>
      <c r="C127" s="52"/>
      <c r="D127" s="52"/>
      <c r="E127" s="52"/>
      <c r="F127" s="262"/>
      <c r="G127" s="262"/>
    </row>
    <row r="128" spans="1:7" x14ac:dyDescent="0.25">
      <c r="A128" s="261"/>
      <c r="B128" s="52"/>
      <c r="C128" s="52"/>
      <c r="D128" s="52"/>
      <c r="E128" s="52"/>
      <c r="F128" s="262"/>
      <c r="G128" s="262"/>
    </row>
    <row r="129" spans="1:7" x14ac:dyDescent="0.25">
      <c r="A129" s="261"/>
      <c r="B129" s="52"/>
      <c r="C129" s="52"/>
      <c r="D129" s="52"/>
      <c r="E129" s="52"/>
      <c r="F129" s="264"/>
      <c r="G129" s="264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rintOptions gridLines="1"/>
  <pageMargins left="0.11811023622047245" right="0.11811023622047245" top="0.35433070866141736" bottom="0.35433070866141736" header="0.31496062992125984" footer="0.31496062992125984"/>
  <pageSetup paperSize="9" scale="96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A0600-B2A5-48CB-98B7-16A470DCBC2D}">
  <sheetPr>
    <pageSetUpPr fitToPage="1"/>
  </sheetPr>
  <dimension ref="A1:O52"/>
  <sheetViews>
    <sheetView workbookViewId="0">
      <selection activeCell="O18" sqref="O18"/>
    </sheetView>
  </sheetViews>
  <sheetFormatPr defaultRowHeight="15" x14ac:dyDescent="0.25"/>
  <cols>
    <col min="10" max="10" width="5.5703125" customWidth="1"/>
    <col min="11" max="11" width="6.85546875" customWidth="1"/>
    <col min="12" max="12" width="6.7109375" customWidth="1"/>
    <col min="13" max="13" width="5.7109375" customWidth="1"/>
    <col min="14" max="14" width="26" customWidth="1"/>
    <col min="15" max="15" width="41" customWidth="1"/>
  </cols>
  <sheetData>
    <row r="1" spans="1:15" x14ac:dyDescent="0.25">
      <c r="F1" s="27"/>
      <c r="J1" s="1"/>
      <c r="K1" s="1"/>
      <c r="L1" s="1"/>
      <c r="M1" s="1"/>
      <c r="N1" s="1"/>
    </row>
    <row r="2" spans="1:15" x14ac:dyDescent="0.25">
      <c r="A2" t="s">
        <v>404</v>
      </c>
      <c r="F2" s="27"/>
      <c r="J2" s="314" t="s">
        <v>0</v>
      </c>
      <c r="K2" s="315"/>
      <c r="L2" s="315"/>
      <c r="M2" s="315"/>
      <c r="N2" s="316"/>
      <c r="O2" s="2" t="s">
        <v>1</v>
      </c>
    </row>
    <row r="3" spans="1:15" x14ac:dyDescent="0.25">
      <c r="F3" s="27"/>
      <c r="J3" s="317" t="s">
        <v>2</v>
      </c>
      <c r="K3" s="318"/>
      <c r="L3" s="318"/>
      <c r="M3" s="318"/>
      <c r="N3" s="319"/>
      <c r="O3" s="3" t="s">
        <v>1838</v>
      </c>
    </row>
    <row r="4" spans="1:15" x14ac:dyDescent="0.25">
      <c r="A4">
        <v>2</v>
      </c>
      <c r="B4" t="s">
        <v>536</v>
      </c>
      <c r="C4" t="s">
        <v>1529</v>
      </c>
      <c r="D4" t="s">
        <v>1308</v>
      </c>
      <c r="E4" s="47">
        <f t="shared" ref="E4:E20" si="0">G4+G4*$F$30</f>
        <v>2.16</v>
      </c>
      <c r="F4" s="27">
        <v>0.9</v>
      </c>
      <c r="G4" s="47">
        <f t="shared" ref="G4:G20" si="1">F4*A4</f>
        <v>1.8</v>
      </c>
      <c r="J4" s="317" t="s">
        <v>3</v>
      </c>
      <c r="K4" s="318"/>
      <c r="L4" s="318"/>
      <c r="M4" s="318"/>
      <c r="N4" s="319"/>
      <c r="O4" s="4"/>
    </row>
    <row r="5" spans="1:15" x14ac:dyDescent="0.25">
      <c r="A5">
        <v>10</v>
      </c>
      <c r="B5" t="s">
        <v>111</v>
      </c>
      <c r="C5" t="s">
        <v>1530</v>
      </c>
      <c r="D5" t="s">
        <v>1531</v>
      </c>
      <c r="E5" s="47">
        <f t="shared" si="0"/>
        <v>2.4</v>
      </c>
      <c r="F5" s="27">
        <v>0.2</v>
      </c>
      <c r="G5" s="47">
        <f t="shared" si="1"/>
        <v>2</v>
      </c>
      <c r="J5" s="317" t="s">
        <v>4</v>
      </c>
      <c r="K5" s="318"/>
      <c r="L5" s="318"/>
      <c r="M5" s="318"/>
      <c r="N5" s="319"/>
      <c r="O5" s="5" t="s">
        <v>5</v>
      </c>
    </row>
    <row r="6" spans="1:15" x14ac:dyDescent="0.25">
      <c r="A6">
        <v>1</v>
      </c>
      <c r="B6" t="s">
        <v>536</v>
      </c>
      <c r="C6" t="s">
        <v>1530</v>
      </c>
      <c r="D6" t="s">
        <v>1532</v>
      </c>
      <c r="E6" s="47">
        <f t="shared" si="0"/>
        <v>48</v>
      </c>
      <c r="F6" s="27">
        <v>40</v>
      </c>
      <c r="G6" s="47">
        <f t="shared" si="1"/>
        <v>40</v>
      </c>
      <c r="J6" s="274"/>
      <c r="K6" s="274"/>
      <c r="L6" s="274"/>
      <c r="M6" s="274"/>
      <c r="N6" s="274"/>
      <c r="O6" s="8"/>
    </row>
    <row r="7" spans="1:15" x14ac:dyDescent="0.25">
      <c r="A7">
        <v>2</v>
      </c>
      <c r="B7" t="s">
        <v>536</v>
      </c>
      <c r="C7" t="s">
        <v>1529</v>
      </c>
      <c r="D7" t="s">
        <v>1533</v>
      </c>
      <c r="E7" s="47">
        <f t="shared" si="0"/>
        <v>5.52</v>
      </c>
      <c r="F7" s="27">
        <v>2.2999999999999998</v>
      </c>
      <c r="G7" s="47">
        <f t="shared" si="1"/>
        <v>4.5999999999999996</v>
      </c>
      <c r="J7" s="8" t="s">
        <v>6</v>
      </c>
      <c r="K7" s="1"/>
      <c r="L7" s="1"/>
      <c r="M7" s="1"/>
      <c r="N7" s="1"/>
      <c r="O7" s="8" t="s">
        <v>7</v>
      </c>
    </row>
    <row r="8" spans="1:15" x14ac:dyDescent="0.25">
      <c r="A8">
        <v>4</v>
      </c>
      <c r="B8" t="s">
        <v>536</v>
      </c>
      <c r="C8" t="s">
        <v>1529</v>
      </c>
      <c r="D8" t="s">
        <v>1534</v>
      </c>
      <c r="E8" s="47">
        <f t="shared" si="0"/>
        <v>24</v>
      </c>
      <c r="F8" s="27">
        <v>5</v>
      </c>
      <c r="G8" s="47">
        <f t="shared" si="1"/>
        <v>20</v>
      </c>
      <c r="J8" s="320"/>
      <c r="K8" s="321"/>
      <c r="L8" s="321"/>
      <c r="M8" s="321"/>
      <c r="N8" s="322"/>
      <c r="O8" s="9"/>
    </row>
    <row r="9" spans="1:15" x14ac:dyDescent="0.25">
      <c r="A9">
        <v>7</v>
      </c>
      <c r="B9" t="s">
        <v>536</v>
      </c>
      <c r="C9" t="s">
        <v>1529</v>
      </c>
      <c r="D9" t="s">
        <v>1535</v>
      </c>
      <c r="E9" s="47">
        <f t="shared" si="0"/>
        <v>51.211439999999996</v>
      </c>
      <c r="F9" s="27">
        <v>6.0965999999999996</v>
      </c>
      <c r="G9" s="47">
        <f t="shared" si="1"/>
        <v>42.676199999999994</v>
      </c>
      <c r="J9" s="323" t="s">
        <v>1839</v>
      </c>
      <c r="K9" s="324"/>
      <c r="L9" s="324"/>
      <c r="M9" s="324"/>
      <c r="N9" s="325"/>
      <c r="O9" s="10" t="s">
        <v>191</v>
      </c>
    </row>
    <row r="10" spans="1:15" x14ac:dyDescent="0.25">
      <c r="A10">
        <v>3</v>
      </c>
      <c r="B10" t="s">
        <v>536</v>
      </c>
      <c r="C10" t="s">
        <v>1529</v>
      </c>
      <c r="D10" t="s">
        <v>1536</v>
      </c>
      <c r="E10" s="47">
        <f t="shared" si="0"/>
        <v>12.6</v>
      </c>
      <c r="F10" s="27">
        <v>3.5</v>
      </c>
      <c r="G10" s="47">
        <f t="shared" si="1"/>
        <v>10.5</v>
      </c>
      <c r="J10" s="308" t="s">
        <v>1840</v>
      </c>
      <c r="K10" s="309"/>
      <c r="L10" s="309"/>
      <c r="M10" s="309"/>
      <c r="N10" s="310"/>
      <c r="O10" s="10"/>
    </row>
    <row r="11" spans="1:15" x14ac:dyDescent="0.25">
      <c r="A11">
        <v>2</v>
      </c>
      <c r="B11" t="s">
        <v>536</v>
      </c>
      <c r="C11" t="s">
        <v>1529</v>
      </c>
      <c r="D11" t="s">
        <v>1537</v>
      </c>
      <c r="E11" s="47">
        <f t="shared" si="0"/>
        <v>4.1731199999999999</v>
      </c>
      <c r="F11" s="27">
        <v>1.7387999999999999</v>
      </c>
      <c r="G11" s="47">
        <f t="shared" si="1"/>
        <v>3.4775999999999998</v>
      </c>
      <c r="J11" s="311" t="s">
        <v>418</v>
      </c>
      <c r="K11" s="312"/>
      <c r="L11" s="312"/>
      <c r="M11" s="312"/>
      <c r="N11" s="313"/>
      <c r="O11" s="11"/>
    </row>
    <row r="12" spans="1:15" x14ac:dyDescent="0.25">
      <c r="A12">
        <v>2</v>
      </c>
      <c r="B12" t="s">
        <v>536</v>
      </c>
      <c r="C12" t="s">
        <v>1529</v>
      </c>
      <c r="D12" t="s">
        <v>1538</v>
      </c>
      <c r="E12" s="47">
        <f t="shared" si="0"/>
        <v>1.44</v>
      </c>
      <c r="F12" s="27">
        <v>0.6</v>
      </c>
      <c r="G12" s="47">
        <f t="shared" si="1"/>
        <v>1.2</v>
      </c>
      <c r="J12" s="69"/>
      <c r="K12" s="69"/>
      <c r="L12" s="69"/>
      <c r="M12" s="69"/>
      <c r="N12" s="69"/>
      <c r="O12" s="70"/>
    </row>
    <row r="13" spans="1:15" x14ac:dyDescent="0.25">
      <c r="A13">
        <v>1</v>
      </c>
      <c r="B13" t="s">
        <v>536</v>
      </c>
      <c r="C13" t="s">
        <v>1539</v>
      </c>
      <c r="D13" t="s">
        <v>1501</v>
      </c>
      <c r="E13" s="47">
        <f t="shared" si="0"/>
        <v>9.6</v>
      </c>
      <c r="F13" s="27">
        <v>8</v>
      </c>
      <c r="G13" s="47">
        <f t="shared" si="1"/>
        <v>8</v>
      </c>
      <c r="J13" s="71" t="s">
        <v>10</v>
      </c>
      <c r="K13" s="71" t="s">
        <v>164</v>
      </c>
      <c r="L13" s="71" t="s">
        <v>11</v>
      </c>
      <c r="M13" s="71" t="s">
        <v>12</v>
      </c>
      <c r="N13" s="69" t="s">
        <v>13</v>
      </c>
      <c r="O13" s="72" t="s">
        <v>14</v>
      </c>
    </row>
    <row r="14" spans="1:15" x14ac:dyDescent="0.25">
      <c r="A14">
        <v>60</v>
      </c>
      <c r="B14" t="s">
        <v>111</v>
      </c>
      <c r="D14" t="s">
        <v>1540</v>
      </c>
      <c r="E14" s="47">
        <f t="shared" si="0"/>
        <v>32.4</v>
      </c>
      <c r="F14" s="27">
        <v>0.45</v>
      </c>
      <c r="G14" s="47">
        <f t="shared" si="1"/>
        <v>27</v>
      </c>
      <c r="J14" s="22">
        <v>2</v>
      </c>
      <c r="K14" s="22" t="s">
        <v>536</v>
      </c>
      <c r="L14" s="22" t="s">
        <v>1529</v>
      </c>
      <c r="M14" s="22"/>
      <c r="N14" s="22" t="s">
        <v>1308</v>
      </c>
      <c r="O14" s="20"/>
    </row>
    <row r="15" spans="1:15" x14ac:dyDescent="0.25">
      <c r="A15">
        <v>30</v>
      </c>
      <c r="B15" t="s">
        <v>111</v>
      </c>
      <c r="D15" t="s">
        <v>1541</v>
      </c>
      <c r="E15" s="47">
        <f t="shared" si="0"/>
        <v>5.4</v>
      </c>
      <c r="F15" s="27">
        <v>0.15</v>
      </c>
      <c r="G15" s="47">
        <f t="shared" si="1"/>
        <v>4.5</v>
      </c>
      <c r="J15" s="22">
        <v>10</v>
      </c>
      <c r="K15" s="22" t="s">
        <v>111</v>
      </c>
      <c r="L15" s="22" t="s">
        <v>1530</v>
      </c>
      <c r="M15" s="22"/>
      <c r="N15" s="22" t="s">
        <v>1531</v>
      </c>
      <c r="O15" s="23"/>
    </row>
    <row r="16" spans="1:15" x14ac:dyDescent="0.25">
      <c r="A16">
        <v>20</v>
      </c>
      <c r="B16" t="s">
        <v>111</v>
      </c>
      <c r="D16" t="s">
        <v>1542</v>
      </c>
      <c r="E16" s="47">
        <f t="shared" si="0"/>
        <v>4.8</v>
      </c>
      <c r="F16" s="27">
        <v>0.2</v>
      </c>
      <c r="G16" s="47">
        <f t="shared" si="1"/>
        <v>4</v>
      </c>
      <c r="J16" s="22">
        <v>1</v>
      </c>
      <c r="K16" s="22" t="s">
        <v>536</v>
      </c>
      <c r="L16" s="22" t="s">
        <v>1530</v>
      </c>
      <c r="M16" s="22"/>
      <c r="N16" s="22" t="s">
        <v>1532</v>
      </c>
      <c r="O16" s="23"/>
    </row>
    <row r="17" spans="1:15" x14ac:dyDescent="0.25">
      <c r="A17">
        <v>3</v>
      </c>
      <c r="B17" t="s">
        <v>111</v>
      </c>
      <c r="D17" t="s">
        <v>1543</v>
      </c>
      <c r="E17" s="47">
        <f t="shared" si="0"/>
        <v>2.1599999999999997</v>
      </c>
      <c r="F17" s="27">
        <v>0.6</v>
      </c>
      <c r="G17" s="47">
        <f t="shared" si="1"/>
        <v>1.7999999999999998</v>
      </c>
      <c r="J17" s="22">
        <v>2</v>
      </c>
      <c r="K17" s="22" t="s">
        <v>536</v>
      </c>
      <c r="L17" s="22" t="s">
        <v>1529</v>
      </c>
      <c r="M17" s="22"/>
      <c r="N17" s="22" t="s">
        <v>1533</v>
      </c>
      <c r="O17" s="23"/>
    </row>
    <row r="18" spans="1:15" x14ac:dyDescent="0.25">
      <c r="A18">
        <v>1</v>
      </c>
      <c r="B18" t="s">
        <v>536</v>
      </c>
      <c r="C18" t="s">
        <v>1529</v>
      </c>
      <c r="D18" t="s">
        <v>1544</v>
      </c>
      <c r="E18" s="47">
        <f t="shared" si="0"/>
        <v>3.96</v>
      </c>
      <c r="F18" s="27">
        <v>3.3</v>
      </c>
      <c r="G18" s="47">
        <f t="shared" si="1"/>
        <v>3.3</v>
      </c>
      <c r="J18" s="22">
        <v>4</v>
      </c>
      <c r="K18" s="22" t="s">
        <v>536</v>
      </c>
      <c r="L18" s="22" t="s">
        <v>1529</v>
      </c>
      <c r="M18" s="22"/>
      <c r="N18" s="22" t="s">
        <v>1534</v>
      </c>
      <c r="O18" s="23"/>
    </row>
    <row r="19" spans="1:15" x14ac:dyDescent="0.25">
      <c r="A19">
        <v>1</v>
      </c>
      <c r="B19" t="s">
        <v>536</v>
      </c>
      <c r="C19" t="s">
        <v>1529</v>
      </c>
      <c r="D19" t="s">
        <v>1545</v>
      </c>
      <c r="E19" s="47">
        <f t="shared" si="0"/>
        <v>8.64</v>
      </c>
      <c r="F19" s="27">
        <v>7.2</v>
      </c>
      <c r="G19" s="47">
        <f t="shared" si="1"/>
        <v>7.2</v>
      </c>
      <c r="J19" s="22">
        <v>7</v>
      </c>
      <c r="K19" s="22" t="s">
        <v>536</v>
      </c>
      <c r="L19" s="22" t="s">
        <v>1529</v>
      </c>
      <c r="M19" s="22"/>
      <c r="N19" s="22" t="s">
        <v>1535</v>
      </c>
      <c r="O19" s="23"/>
    </row>
    <row r="20" spans="1:15" x14ac:dyDescent="0.25">
      <c r="A20">
        <v>1</v>
      </c>
      <c r="B20" t="s">
        <v>536</v>
      </c>
      <c r="C20" t="s">
        <v>1529</v>
      </c>
      <c r="D20" t="s">
        <v>1546</v>
      </c>
      <c r="E20" s="47">
        <f t="shared" si="0"/>
        <v>4.8</v>
      </c>
      <c r="F20" s="27">
        <v>4</v>
      </c>
      <c r="G20" s="47">
        <f t="shared" si="1"/>
        <v>4</v>
      </c>
      <c r="J20" s="22">
        <v>3</v>
      </c>
      <c r="K20" s="22" t="s">
        <v>536</v>
      </c>
      <c r="L20" s="22" t="s">
        <v>1529</v>
      </c>
      <c r="M20" s="22"/>
      <c r="N20" s="22" t="s">
        <v>1536</v>
      </c>
      <c r="O20" s="23"/>
    </row>
    <row r="21" spans="1:15" x14ac:dyDescent="0.25">
      <c r="A21">
        <v>1</v>
      </c>
      <c r="B21" t="s">
        <v>536</v>
      </c>
      <c r="D21" t="s">
        <v>390</v>
      </c>
      <c r="E21" s="47">
        <f t="shared" ref="E21:E27" si="2">G21+G21*$F$30</f>
        <v>3.6</v>
      </c>
      <c r="F21" s="27">
        <v>3</v>
      </c>
      <c r="G21" s="47">
        <f t="shared" ref="G21:G25" si="3">F21*A21</f>
        <v>3</v>
      </c>
      <c r="J21" s="22">
        <v>2</v>
      </c>
      <c r="K21" s="22" t="s">
        <v>536</v>
      </c>
      <c r="L21" s="22" t="s">
        <v>1529</v>
      </c>
      <c r="M21" s="22"/>
      <c r="N21" s="22" t="s">
        <v>1537</v>
      </c>
      <c r="O21" s="23"/>
    </row>
    <row r="22" spans="1:15" x14ac:dyDescent="0.25">
      <c r="A22">
        <v>1</v>
      </c>
      <c r="B22" t="s">
        <v>536</v>
      </c>
      <c r="D22" t="s">
        <v>1547</v>
      </c>
      <c r="E22" s="47">
        <f t="shared" si="2"/>
        <v>3.6</v>
      </c>
      <c r="F22" s="27">
        <v>3</v>
      </c>
      <c r="G22" s="47">
        <f t="shared" si="3"/>
        <v>3</v>
      </c>
      <c r="J22" s="22">
        <v>2</v>
      </c>
      <c r="K22" s="22" t="s">
        <v>536</v>
      </c>
      <c r="L22" s="22" t="s">
        <v>1529</v>
      </c>
      <c r="M22" s="22"/>
      <c r="N22" s="22" t="s">
        <v>1538</v>
      </c>
      <c r="O22" s="23"/>
    </row>
    <row r="23" spans="1:15" x14ac:dyDescent="0.25">
      <c r="A23">
        <v>2</v>
      </c>
      <c r="B23" t="s">
        <v>536</v>
      </c>
      <c r="D23" t="s">
        <v>1548</v>
      </c>
      <c r="E23" s="47">
        <f t="shared" si="2"/>
        <v>84</v>
      </c>
      <c r="F23" s="27">
        <v>35</v>
      </c>
      <c r="G23" s="47">
        <f t="shared" si="3"/>
        <v>70</v>
      </c>
      <c r="J23" s="22">
        <v>1</v>
      </c>
      <c r="K23" s="22" t="s">
        <v>536</v>
      </c>
      <c r="L23" s="22" t="s">
        <v>1539</v>
      </c>
      <c r="M23" s="22"/>
      <c r="N23" s="22" t="s">
        <v>1501</v>
      </c>
      <c r="O23" s="23"/>
    </row>
    <row r="24" spans="1:15" x14ac:dyDescent="0.25">
      <c r="A24">
        <v>4</v>
      </c>
      <c r="B24" t="s">
        <v>111</v>
      </c>
      <c r="C24" t="s">
        <v>1549</v>
      </c>
      <c r="D24" t="s">
        <v>1550</v>
      </c>
      <c r="E24" s="47">
        <f t="shared" si="2"/>
        <v>33.6</v>
      </c>
      <c r="F24" s="27">
        <v>7</v>
      </c>
      <c r="G24" s="47">
        <f t="shared" si="3"/>
        <v>28</v>
      </c>
      <c r="J24" s="22">
        <v>60</v>
      </c>
      <c r="K24" s="22" t="s">
        <v>111</v>
      </c>
      <c r="L24" s="22"/>
      <c r="M24" s="22"/>
      <c r="N24" s="22" t="s">
        <v>1540</v>
      </c>
      <c r="O24" s="23"/>
    </row>
    <row r="25" spans="1:15" x14ac:dyDescent="0.25">
      <c r="A25">
        <v>4</v>
      </c>
      <c r="B25" t="s">
        <v>111</v>
      </c>
      <c r="C25" t="s">
        <v>1549</v>
      </c>
      <c r="D25" t="s">
        <v>1551</v>
      </c>
      <c r="E25" s="47">
        <f t="shared" si="2"/>
        <v>33.6</v>
      </c>
      <c r="F25" s="27">
        <v>7</v>
      </c>
      <c r="G25" s="47">
        <f t="shared" si="3"/>
        <v>28</v>
      </c>
      <c r="J25" s="22">
        <v>30</v>
      </c>
      <c r="K25" s="22" t="s">
        <v>111</v>
      </c>
      <c r="L25" s="22"/>
      <c r="M25" s="22"/>
      <c r="N25" s="22" t="s">
        <v>1541</v>
      </c>
      <c r="O25" s="23"/>
    </row>
    <row r="26" spans="1:15" x14ac:dyDescent="0.25">
      <c r="D26" t="s">
        <v>1552</v>
      </c>
      <c r="E26" s="47">
        <f t="shared" si="2"/>
        <v>12</v>
      </c>
      <c r="F26" s="27"/>
      <c r="G26" s="47">
        <v>10</v>
      </c>
      <c r="J26" s="22">
        <v>20</v>
      </c>
      <c r="K26" s="22" t="s">
        <v>111</v>
      </c>
      <c r="L26" s="22"/>
      <c r="M26" s="22"/>
      <c r="N26" s="22" t="s">
        <v>1542</v>
      </c>
      <c r="O26" s="23"/>
    </row>
    <row r="27" spans="1:15" x14ac:dyDescent="0.25">
      <c r="A27">
        <v>1</v>
      </c>
      <c r="B27" t="s">
        <v>116</v>
      </c>
      <c r="C27" t="s">
        <v>1113</v>
      </c>
      <c r="D27" t="s">
        <v>1553</v>
      </c>
      <c r="E27" s="47">
        <f t="shared" si="2"/>
        <v>6.5116800000000001</v>
      </c>
      <c r="F27" s="27"/>
      <c r="G27" s="27">
        <v>5.4264000000000001</v>
      </c>
      <c r="J27" s="22">
        <v>3</v>
      </c>
      <c r="K27" s="22" t="s">
        <v>111</v>
      </c>
      <c r="L27" s="22"/>
      <c r="M27" s="22"/>
      <c r="N27" s="22" t="s">
        <v>1543</v>
      </c>
      <c r="O27" s="23"/>
    </row>
    <row r="28" spans="1:15" x14ac:dyDescent="0.25">
      <c r="F28" s="27"/>
      <c r="J28" s="22">
        <v>1</v>
      </c>
      <c r="K28" s="22" t="s">
        <v>536</v>
      </c>
      <c r="L28" s="22" t="s">
        <v>1529</v>
      </c>
      <c r="M28" s="22"/>
      <c r="N28" s="22" t="s">
        <v>1544</v>
      </c>
      <c r="O28" s="23"/>
    </row>
    <row r="29" spans="1:15" x14ac:dyDescent="0.25">
      <c r="D29" t="s">
        <v>214</v>
      </c>
      <c r="E29" s="47">
        <f>SUM(E4:E28)</f>
        <v>400.17624000000006</v>
      </c>
      <c r="F29" s="27"/>
      <c r="G29" s="47">
        <f>SUM(G4:G28)</f>
        <v>333.48020000000002</v>
      </c>
      <c r="J29" s="22">
        <v>1</v>
      </c>
      <c r="K29" s="22" t="s">
        <v>536</v>
      </c>
      <c r="L29" s="22" t="s">
        <v>1529</v>
      </c>
      <c r="M29" s="22"/>
      <c r="N29" s="22" t="s">
        <v>1545</v>
      </c>
      <c r="O29" s="23"/>
    </row>
    <row r="30" spans="1:15" x14ac:dyDescent="0.25">
      <c r="B30" t="s">
        <v>253</v>
      </c>
      <c r="F30" s="94">
        <v>0.2</v>
      </c>
      <c r="G30" s="47">
        <f>G29+G29*F30</f>
        <v>400.17624000000001</v>
      </c>
      <c r="J30" s="22">
        <v>1</v>
      </c>
      <c r="K30" s="22" t="s">
        <v>536</v>
      </c>
      <c r="L30" s="22" t="s">
        <v>1529</v>
      </c>
      <c r="M30" s="22"/>
      <c r="N30" s="22" t="s">
        <v>1546</v>
      </c>
      <c r="O30" s="23"/>
    </row>
    <row r="31" spans="1:15" x14ac:dyDescent="0.25">
      <c r="F31" s="27"/>
      <c r="J31" s="22">
        <v>1</v>
      </c>
      <c r="K31" s="22" t="s">
        <v>536</v>
      </c>
      <c r="L31" s="22"/>
      <c r="M31" s="22"/>
      <c r="N31" s="22" t="s">
        <v>390</v>
      </c>
      <c r="O31" s="22"/>
    </row>
    <row r="32" spans="1:15" x14ac:dyDescent="0.25">
      <c r="A32">
        <v>1.5</v>
      </c>
      <c r="B32" s="249">
        <v>44160</v>
      </c>
      <c r="F32" s="27"/>
      <c r="J32" s="22">
        <v>1</v>
      </c>
      <c r="K32" s="22" t="s">
        <v>536</v>
      </c>
      <c r="L32" s="22"/>
      <c r="M32" s="22"/>
      <c r="N32" s="22" t="s">
        <v>1547</v>
      </c>
      <c r="O32" s="22"/>
    </row>
    <row r="33" spans="1:15" x14ac:dyDescent="0.25">
      <c r="A33">
        <v>5</v>
      </c>
      <c r="B33" s="249">
        <v>44165</v>
      </c>
      <c r="F33" s="27"/>
      <c r="J33" s="22">
        <v>2</v>
      </c>
      <c r="K33" s="22" t="s">
        <v>536</v>
      </c>
      <c r="L33" s="22"/>
      <c r="M33" s="22"/>
      <c r="N33" s="22" t="s">
        <v>1548</v>
      </c>
      <c r="O33" s="22"/>
    </row>
    <row r="34" spans="1:15" x14ac:dyDescent="0.25">
      <c r="A34">
        <v>2</v>
      </c>
      <c r="B34" s="249">
        <v>44172</v>
      </c>
      <c r="F34" s="27"/>
      <c r="J34" s="22">
        <v>4</v>
      </c>
      <c r="K34" s="22" t="s">
        <v>111</v>
      </c>
      <c r="L34" s="22" t="s">
        <v>1549</v>
      </c>
      <c r="M34" s="22"/>
      <c r="N34" s="22" t="s">
        <v>1550</v>
      </c>
      <c r="O34" s="23"/>
    </row>
    <row r="35" spans="1:15" x14ac:dyDescent="0.25">
      <c r="A35">
        <v>2</v>
      </c>
      <c r="B35" s="249">
        <v>44181</v>
      </c>
      <c r="F35" s="27"/>
      <c r="J35" s="22">
        <v>4</v>
      </c>
      <c r="K35" s="22" t="s">
        <v>111</v>
      </c>
      <c r="L35" s="22" t="s">
        <v>1549</v>
      </c>
      <c r="M35" s="22"/>
      <c r="N35" s="22" t="s">
        <v>1551</v>
      </c>
      <c r="O35" s="23"/>
    </row>
    <row r="36" spans="1:15" x14ac:dyDescent="0.25">
      <c r="F36" s="27"/>
      <c r="J36" s="22"/>
      <c r="K36" s="22"/>
      <c r="L36" s="22"/>
      <c r="M36" s="22"/>
      <c r="N36" s="22" t="s">
        <v>1552</v>
      </c>
      <c r="O36" s="30"/>
    </row>
    <row r="37" spans="1:15" x14ac:dyDescent="0.25">
      <c r="A37">
        <f>SUM(A32:A36)</f>
        <v>10.5</v>
      </c>
      <c r="B37" s="69" t="s">
        <v>1554</v>
      </c>
      <c r="C37" s="27">
        <v>23</v>
      </c>
      <c r="E37" s="27">
        <f>A37*23</f>
        <v>241.5</v>
      </c>
      <c r="F37" s="27"/>
      <c r="J37" s="22">
        <v>1</v>
      </c>
      <c r="K37" s="22" t="s">
        <v>116</v>
      </c>
      <c r="L37" s="22" t="s">
        <v>1113</v>
      </c>
      <c r="M37" s="22"/>
      <c r="N37" s="22" t="s">
        <v>1553</v>
      </c>
      <c r="O37" s="20"/>
    </row>
    <row r="38" spans="1:15" x14ac:dyDescent="0.25">
      <c r="F38" s="27"/>
      <c r="J38" s="19"/>
      <c r="K38" s="19"/>
      <c r="L38" s="19"/>
      <c r="M38" s="19"/>
      <c r="N38" s="19"/>
      <c r="O38" s="31"/>
    </row>
    <row r="39" spans="1:15" x14ac:dyDescent="0.25">
      <c r="D39" t="s">
        <v>158</v>
      </c>
      <c r="E39" s="47">
        <f>SUM(E29:E37)</f>
        <v>641.67624000000001</v>
      </c>
      <c r="F39" s="27"/>
      <c r="J39" s="19"/>
      <c r="K39" s="19"/>
      <c r="L39" s="19"/>
      <c r="M39" s="19"/>
      <c r="N39" s="19"/>
      <c r="O39" s="19"/>
    </row>
    <row r="40" spans="1:15" x14ac:dyDescent="0.25">
      <c r="D40" s="95" t="s">
        <v>1555</v>
      </c>
      <c r="E40" s="50">
        <f>E39*10/100</f>
        <v>64.167623999999989</v>
      </c>
      <c r="F40" s="27"/>
      <c r="J40" s="32" t="s">
        <v>15</v>
      </c>
      <c r="K40" s="33"/>
      <c r="L40" s="33"/>
      <c r="M40" s="33"/>
      <c r="N40" s="33"/>
      <c r="O40" s="34" t="s">
        <v>16</v>
      </c>
    </row>
    <row r="41" spans="1:15" x14ac:dyDescent="0.25">
      <c r="F41" s="27"/>
      <c r="J41" s="32"/>
      <c r="K41" s="33"/>
      <c r="L41" s="33"/>
      <c r="M41" s="33"/>
      <c r="N41" s="33"/>
      <c r="O41" s="35"/>
    </row>
    <row r="42" spans="1:15" x14ac:dyDescent="0.25">
      <c r="D42" t="s">
        <v>1188</v>
      </c>
      <c r="E42" s="47">
        <f>SUM(E39:E40)</f>
        <v>705.84386399999994</v>
      </c>
      <c r="F42" s="27"/>
      <c r="J42" s="32" t="s">
        <v>17</v>
      </c>
      <c r="K42" s="33"/>
      <c r="L42" s="33"/>
      <c r="M42" s="33"/>
      <c r="N42" s="33"/>
      <c r="O42" s="36"/>
    </row>
    <row r="43" spans="1:15" x14ac:dyDescent="0.25">
      <c r="F43" s="27"/>
      <c r="J43" s="37"/>
      <c r="K43" s="38"/>
      <c r="L43" s="38"/>
      <c r="M43" s="38"/>
      <c r="N43" s="38"/>
      <c r="O43" s="34" t="s">
        <v>18</v>
      </c>
    </row>
    <row r="44" spans="1:15" x14ac:dyDescent="0.25">
      <c r="J44" s="32" t="s">
        <v>1841</v>
      </c>
      <c r="K44" s="33"/>
      <c r="L44" s="33"/>
      <c r="M44" s="33"/>
      <c r="N44" s="33"/>
      <c r="O44" s="39"/>
    </row>
    <row r="45" spans="1:15" x14ac:dyDescent="0.25">
      <c r="J45" s="40"/>
      <c r="K45" s="41"/>
      <c r="L45" s="41"/>
      <c r="M45" s="41"/>
      <c r="N45" s="41"/>
      <c r="O45" s="36"/>
    </row>
    <row r="48" spans="1:15" x14ac:dyDescent="0.25">
      <c r="O48" s="27"/>
    </row>
    <row r="49" spans="15:15" x14ac:dyDescent="0.25">
      <c r="O49" s="24"/>
    </row>
    <row r="50" spans="15:15" x14ac:dyDescent="0.25">
      <c r="O50" s="24"/>
    </row>
    <row r="52" spans="15:15" x14ac:dyDescent="0.25">
      <c r="O52" s="24">
        <f>SUM(O48:O51)</f>
        <v>0</v>
      </c>
    </row>
  </sheetData>
  <mergeCells count="8">
    <mergeCell ref="J10:N10"/>
    <mergeCell ref="J11:N11"/>
    <mergeCell ref="J2:N2"/>
    <mergeCell ref="J3:N3"/>
    <mergeCell ref="J4:N4"/>
    <mergeCell ref="J5:N5"/>
    <mergeCell ref="J8:N8"/>
    <mergeCell ref="J9:N9"/>
  </mergeCells>
  <pageMargins left="0.7" right="0.7" top="0.75" bottom="0.75" header="0.3" footer="0.3"/>
  <pageSetup paperSize="9" scale="9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3FE4-2240-462F-A562-DD32AB9DC278}">
  <sheetPr>
    <pageSetUpPr fitToPage="1"/>
  </sheetPr>
  <dimension ref="A1:H85"/>
  <sheetViews>
    <sheetView workbookViewId="0">
      <selection activeCell="K21" sqref="K21"/>
    </sheetView>
  </sheetViews>
  <sheetFormatPr defaultRowHeight="15" x14ac:dyDescent="0.25"/>
  <cols>
    <col min="1" max="1" width="5.5703125" customWidth="1"/>
    <col min="2" max="2" width="6.85546875" customWidth="1"/>
    <col min="3" max="3" width="7.85546875" customWidth="1"/>
    <col min="4" max="4" width="9.28515625" customWidth="1"/>
    <col min="5" max="5" width="30.85546875" customWidth="1"/>
    <col min="6" max="6" width="41" customWidth="1"/>
    <col min="8" max="8" width="11" style="27" bestFit="1" customWidth="1"/>
  </cols>
  <sheetData>
    <row r="1" spans="1:8" x14ac:dyDescent="0.25">
      <c r="A1" s="314" t="s">
        <v>0</v>
      </c>
      <c r="B1" s="315"/>
      <c r="C1" s="315"/>
      <c r="D1" s="315"/>
      <c r="E1" s="316"/>
      <c r="F1" s="2" t="s">
        <v>1</v>
      </c>
    </row>
    <row r="2" spans="1:8" x14ac:dyDescent="0.25">
      <c r="A2" s="317" t="s">
        <v>2</v>
      </c>
      <c r="B2" s="318"/>
      <c r="C2" s="318"/>
      <c r="D2" s="318"/>
      <c r="E2" s="319"/>
      <c r="F2" s="3" t="s">
        <v>1845</v>
      </c>
    </row>
    <row r="3" spans="1:8" x14ac:dyDescent="0.25">
      <c r="A3" s="317" t="s">
        <v>3</v>
      </c>
      <c r="B3" s="318"/>
      <c r="C3" s="318"/>
      <c r="D3" s="318"/>
      <c r="E3" s="319"/>
      <c r="F3" s="4"/>
    </row>
    <row r="4" spans="1:8" x14ac:dyDescent="0.25">
      <c r="A4" s="317" t="s">
        <v>4</v>
      </c>
      <c r="B4" s="318"/>
      <c r="C4" s="318"/>
      <c r="D4" s="318"/>
      <c r="E4" s="319"/>
      <c r="F4" s="5" t="s">
        <v>5</v>
      </c>
    </row>
    <row r="5" spans="1:8" x14ac:dyDescent="0.25">
      <c r="A5" s="275"/>
      <c r="B5" s="275"/>
      <c r="C5" s="275"/>
      <c r="D5" s="275"/>
      <c r="E5" s="275"/>
      <c r="F5" s="8"/>
    </row>
    <row r="6" spans="1:8" x14ac:dyDescent="0.25">
      <c r="A6" s="8" t="s">
        <v>6</v>
      </c>
      <c r="B6" s="1"/>
      <c r="C6" s="1"/>
      <c r="D6" s="1"/>
      <c r="E6" s="1"/>
      <c r="F6" s="8" t="s">
        <v>7</v>
      </c>
    </row>
    <row r="7" spans="1:8" x14ac:dyDescent="0.25">
      <c r="A7" s="320"/>
      <c r="B7" s="321"/>
      <c r="C7" s="321"/>
      <c r="D7" s="321"/>
      <c r="E7" s="322"/>
      <c r="F7" s="9"/>
    </row>
    <row r="8" spans="1:8" x14ac:dyDescent="0.25">
      <c r="A8" s="323" t="s">
        <v>1843</v>
      </c>
      <c r="B8" s="324"/>
      <c r="C8" s="324"/>
      <c r="D8" s="324"/>
      <c r="E8" s="325"/>
      <c r="F8" s="10"/>
    </row>
    <row r="9" spans="1:8" x14ac:dyDescent="0.25">
      <c r="A9" s="308" t="s">
        <v>1844</v>
      </c>
      <c r="B9" s="309"/>
      <c r="C9" s="309"/>
      <c r="D9" s="309"/>
      <c r="E9" s="310"/>
      <c r="F9" s="10" t="s">
        <v>191</v>
      </c>
    </row>
    <row r="10" spans="1:8" x14ac:dyDescent="0.25">
      <c r="A10" s="311" t="s">
        <v>418</v>
      </c>
      <c r="B10" s="312"/>
      <c r="C10" s="312"/>
      <c r="D10" s="312"/>
      <c r="E10" s="313"/>
      <c r="F10" s="11"/>
    </row>
    <row r="11" spans="1:8" x14ac:dyDescent="0.25">
      <c r="A11" s="71" t="s">
        <v>10</v>
      </c>
      <c r="B11" s="71" t="s">
        <v>164</v>
      </c>
      <c r="C11" s="71" t="s">
        <v>11</v>
      </c>
      <c r="D11" s="71" t="s">
        <v>12</v>
      </c>
      <c r="E11" s="69" t="s">
        <v>13</v>
      </c>
      <c r="F11" s="72" t="s">
        <v>14</v>
      </c>
    </row>
    <row r="12" spans="1:8" x14ac:dyDescent="0.25">
      <c r="A12" s="22">
        <v>9</v>
      </c>
      <c r="B12" s="74" t="s">
        <v>111</v>
      </c>
      <c r="C12" s="22" t="s">
        <v>464</v>
      </c>
      <c r="D12" s="22" t="s">
        <v>1362</v>
      </c>
      <c r="E12" s="22" t="s">
        <v>1894</v>
      </c>
      <c r="F12" s="22"/>
      <c r="G12" s="27">
        <v>11</v>
      </c>
      <c r="H12" s="27">
        <f t="shared" ref="H12:H48" si="0">G12*A12</f>
        <v>99</v>
      </c>
    </row>
    <row r="13" spans="1:8" x14ac:dyDescent="0.25">
      <c r="A13" s="22">
        <v>1</v>
      </c>
      <c r="B13" s="74" t="s">
        <v>116</v>
      </c>
      <c r="C13" s="22" t="s">
        <v>973</v>
      </c>
      <c r="D13" s="22">
        <v>4712</v>
      </c>
      <c r="E13" s="22" t="s">
        <v>1856</v>
      </c>
      <c r="F13" s="22"/>
      <c r="G13" s="27">
        <v>16</v>
      </c>
      <c r="H13" s="27">
        <f t="shared" si="0"/>
        <v>16</v>
      </c>
    </row>
    <row r="14" spans="1:8" x14ac:dyDescent="0.25">
      <c r="A14" s="22">
        <v>2</v>
      </c>
      <c r="B14" s="74" t="s">
        <v>116</v>
      </c>
      <c r="C14" s="22" t="s">
        <v>325</v>
      </c>
      <c r="D14" s="22" t="s">
        <v>1857</v>
      </c>
      <c r="E14" s="22" t="s">
        <v>1858</v>
      </c>
      <c r="F14" s="22"/>
      <c r="G14" s="27">
        <v>19.234000000000002</v>
      </c>
      <c r="H14" s="27">
        <f t="shared" si="0"/>
        <v>38.468000000000004</v>
      </c>
    </row>
    <row r="15" spans="1:8" x14ac:dyDescent="0.25">
      <c r="A15" s="22">
        <v>5</v>
      </c>
      <c r="B15" s="74" t="s">
        <v>111</v>
      </c>
      <c r="C15" s="22"/>
      <c r="D15" s="22"/>
      <c r="E15" s="22" t="s">
        <v>1895</v>
      </c>
      <c r="F15" s="22"/>
      <c r="G15" s="27">
        <v>9</v>
      </c>
      <c r="H15" s="27">
        <f t="shared" si="0"/>
        <v>45</v>
      </c>
    </row>
    <row r="16" spans="1:8" x14ac:dyDescent="0.25">
      <c r="A16" s="22">
        <v>12</v>
      </c>
      <c r="B16" s="74" t="s">
        <v>116</v>
      </c>
      <c r="C16" s="22" t="s">
        <v>84</v>
      </c>
      <c r="D16" s="22">
        <v>19005</v>
      </c>
      <c r="E16" s="22" t="s">
        <v>923</v>
      </c>
      <c r="F16" s="22"/>
      <c r="G16" s="27">
        <v>4.9787999999999997</v>
      </c>
      <c r="H16" s="27">
        <f t="shared" si="0"/>
        <v>59.745599999999996</v>
      </c>
    </row>
    <row r="17" spans="1:8" x14ac:dyDescent="0.25">
      <c r="A17" s="22">
        <v>11</v>
      </c>
      <c r="B17" s="74" t="s">
        <v>116</v>
      </c>
      <c r="C17" s="22" t="s">
        <v>84</v>
      </c>
      <c r="D17" s="22">
        <v>19001</v>
      </c>
      <c r="E17" s="22" t="s">
        <v>922</v>
      </c>
      <c r="F17" s="22"/>
      <c r="G17" s="27">
        <v>4.1147999999999998</v>
      </c>
      <c r="H17" s="27">
        <f t="shared" si="0"/>
        <v>45.262799999999999</v>
      </c>
    </row>
    <row r="18" spans="1:8" x14ac:dyDescent="0.25">
      <c r="A18" s="22">
        <v>9</v>
      </c>
      <c r="B18" s="74" t="s">
        <v>116</v>
      </c>
      <c r="C18" s="22" t="s">
        <v>84</v>
      </c>
      <c r="D18" s="22"/>
      <c r="E18" s="22" t="s">
        <v>1897</v>
      </c>
      <c r="F18" s="22"/>
      <c r="G18" s="27">
        <v>1.3</v>
      </c>
      <c r="H18" s="27">
        <f t="shared" si="0"/>
        <v>11.700000000000001</v>
      </c>
    </row>
    <row r="19" spans="1:8" x14ac:dyDescent="0.25">
      <c r="A19" s="22">
        <v>11</v>
      </c>
      <c r="B19" s="74" t="s">
        <v>116</v>
      </c>
      <c r="C19" s="22" t="s">
        <v>84</v>
      </c>
      <c r="D19" s="22">
        <v>19613</v>
      </c>
      <c r="E19" s="22" t="s">
        <v>921</v>
      </c>
      <c r="F19" s="22"/>
      <c r="G19" s="27">
        <v>0.89100000000000001</v>
      </c>
      <c r="H19" s="27">
        <f t="shared" si="0"/>
        <v>9.8010000000000002</v>
      </c>
    </row>
    <row r="20" spans="1:8" x14ac:dyDescent="0.25">
      <c r="A20" s="22">
        <v>8</v>
      </c>
      <c r="B20" s="74" t="s">
        <v>116</v>
      </c>
      <c r="C20" s="22" t="s">
        <v>84</v>
      </c>
      <c r="D20" s="22">
        <v>19614</v>
      </c>
      <c r="E20" s="22" t="s">
        <v>934</v>
      </c>
      <c r="F20" s="22"/>
      <c r="G20" s="27">
        <v>2.0142000000000002</v>
      </c>
      <c r="H20" s="27">
        <f t="shared" si="0"/>
        <v>16.113600000000002</v>
      </c>
    </row>
    <row r="21" spans="1:8" x14ac:dyDescent="0.25">
      <c r="A21" s="22">
        <v>11</v>
      </c>
      <c r="B21" s="74" t="s">
        <v>116</v>
      </c>
      <c r="C21" s="22" t="s">
        <v>84</v>
      </c>
      <c r="D21" s="22">
        <v>19210</v>
      </c>
      <c r="E21" s="22" t="s">
        <v>930</v>
      </c>
      <c r="F21" s="22"/>
      <c r="G21" s="27">
        <v>10.0062</v>
      </c>
      <c r="H21" s="27">
        <f t="shared" si="0"/>
        <v>110.06819999999999</v>
      </c>
    </row>
    <row r="22" spans="1:8" x14ac:dyDescent="0.25">
      <c r="A22" s="22">
        <v>13</v>
      </c>
      <c r="B22" s="74" t="s">
        <v>116</v>
      </c>
      <c r="C22" s="22" t="s">
        <v>84</v>
      </c>
      <c r="D22" s="22">
        <v>19203</v>
      </c>
      <c r="E22" s="22" t="s">
        <v>929</v>
      </c>
      <c r="F22" s="22"/>
      <c r="G22" s="27">
        <v>4.806</v>
      </c>
      <c r="H22" s="27">
        <f t="shared" si="0"/>
        <v>62.478000000000002</v>
      </c>
    </row>
    <row r="23" spans="1:8" x14ac:dyDescent="0.25">
      <c r="A23" s="22">
        <v>1</v>
      </c>
      <c r="B23" s="74" t="s">
        <v>116</v>
      </c>
      <c r="C23" s="22" t="s">
        <v>84</v>
      </c>
      <c r="D23" s="22">
        <v>19050</v>
      </c>
      <c r="E23" s="22" t="s">
        <v>940</v>
      </c>
      <c r="F23" s="22"/>
      <c r="G23" s="27">
        <v>11.555999999999999</v>
      </c>
      <c r="H23" s="27">
        <f t="shared" si="0"/>
        <v>11.555999999999999</v>
      </c>
    </row>
    <row r="24" spans="1:8" x14ac:dyDescent="0.25">
      <c r="A24" s="22">
        <v>1</v>
      </c>
      <c r="B24" s="74" t="s">
        <v>116</v>
      </c>
      <c r="C24" s="22" t="s">
        <v>468</v>
      </c>
      <c r="D24" s="22" t="s">
        <v>1859</v>
      </c>
      <c r="E24" s="22" t="s">
        <v>1860</v>
      </c>
      <c r="F24" s="22"/>
      <c r="G24" s="27">
        <v>2.2374000000000001</v>
      </c>
      <c r="H24" s="27">
        <f t="shared" si="0"/>
        <v>2.2374000000000001</v>
      </c>
    </row>
    <row r="25" spans="1:8" x14ac:dyDescent="0.25">
      <c r="A25" s="22">
        <v>4</v>
      </c>
      <c r="B25" s="22" t="s">
        <v>116</v>
      </c>
      <c r="C25" s="22" t="s">
        <v>84</v>
      </c>
      <c r="D25" s="22" t="s">
        <v>1861</v>
      </c>
      <c r="E25" s="22" t="s">
        <v>1862</v>
      </c>
      <c r="F25" s="22"/>
      <c r="G25" s="27">
        <v>5.3124000000000002</v>
      </c>
      <c r="H25" s="27">
        <f t="shared" si="0"/>
        <v>21.249600000000001</v>
      </c>
    </row>
    <row r="26" spans="1:8" x14ac:dyDescent="0.25">
      <c r="A26" s="22">
        <v>5</v>
      </c>
      <c r="B26" s="22" t="s">
        <v>116</v>
      </c>
      <c r="C26" s="22" t="s">
        <v>84</v>
      </c>
      <c r="D26" s="22">
        <v>19201</v>
      </c>
      <c r="E26" s="22" t="s">
        <v>936</v>
      </c>
      <c r="F26" s="22"/>
      <c r="G26" s="27">
        <v>3.5424000000000002</v>
      </c>
      <c r="H26" s="27">
        <f t="shared" si="0"/>
        <v>17.712</v>
      </c>
    </row>
    <row r="27" spans="1:8" x14ac:dyDescent="0.25">
      <c r="A27" s="22">
        <v>3</v>
      </c>
      <c r="B27" s="22" t="s">
        <v>116</v>
      </c>
      <c r="C27" s="22" t="s">
        <v>84</v>
      </c>
      <c r="D27" s="22" t="s">
        <v>941</v>
      </c>
      <c r="E27" s="22" t="s">
        <v>942</v>
      </c>
      <c r="F27" s="22"/>
      <c r="G27" s="27">
        <v>2.3085</v>
      </c>
      <c r="H27" s="27">
        <f t="shared" si="0"/>
        <v>6.9254999999999995</v>
      </c>
    </row>
    <row r="28" spans="1:8" x14ac:dyDescent="0.25">
      <c r="A28" s="22">
        <v>2</v>
      </c>
      <c r="B28" s="22" t="s">
        <v>116</v>
      </c>
      <c r="C28" s="22" t="s">
        <v>84</v>
      </c>
      <c r="D28" s="22">
        <v>19015</v>
      </c>
      <c r="E28" s="22" t="s">
        <v>943</v>
      </c>
      <c r="F28" s="22"/>
      <c r="G28" s="27">
        <v>7.4412000000000003</v>
      </c>
      <c r="H28" s="27">
        <f t="shared" si="0"/>
        <v>14.882400000000001</v>
      </c>
    </row>
    <row r="29" spans="1:8" x14ac:dyDescent="0.25">
      <c r="A29" s="22">
        <v>1</v>
      </c>
      <c r="B29" s="22" t="s">
        <v>116</v>
      </c>
      <c r="C29" s="22" t="s">
        <v>320</v>
      </c>
      <c r="D29" s="22" t="s">
        <v>1863</v>
      </c>
      <c r="E29" s="22" t="s">
        <v>1864</v>
      </c>
      <c r="F29" s="22"/>
      <c r="G29" s="27">
        <v>44.640500000000003</v>
      </c>
      <c r="H29" s="27">
        <f t="shared" si="0"/>
        <v>44.640500000000003</v>
      </c>
    </row>
    <row r="30" spans="1:8" x14ac:dyDescent="0.25">
      <c r="A30" s="22">
        <v>1</v>
      </c>
      <c r="B30" s="22" t="s">
        <v>116</v>
      </c>
      <c r="C30" s="22" t="s">
        <v>1865</v>
      </c>
      <c r="D30" s="22" t="s">
        <v>1866</v>
      </c>
      <c r="E30" s="22" t="s">
        <v>1867</v>
      </c>
      <c r="F30" s="22"/>
      <c r="G30" s="27">
        <v>35.67</v>
      </c>
      <c r="H30" s="27">
        <f t="shared" si="0"/>
        <v>35.67</v>
      </c>
    </row>
    <row r="31" spans="1:8" x14ac:dyDescent="0.25">
      <c r="A31" s="22">
        <v>1</v>
      </c>
      <c r="B31" s="22" t="s">
        <v>116</v>
      </c>
      <c r="C31" s="22" t="s">
        <v>973</v>
      </c>
      <c r="D31" s="22" t="s">
        <v>1868</v>
      </c>
      <c r="E31" s="22" t="s">
        <v>1869</v>
      </c>
      <c r="F31" s="22"/>
      <c r="G31" s="27">
        <v>35.299999999999997</v>
      </c>
      <c r="H31" s="27">
        <f t="shared" si="0"/>
        <v>35.299999999999997</v>
      </c>
    </row>
    <row r="32" spans="1:8" x14ac:dyDescent="0.25">
      <c r="A32" s="22">
        <v>1</v>
      </c>
      <c r="B32" s="19" t="s">
        <v>116</v>
      </c>
      <c r="C32" s="22" t="s">
        <v>1865</v>
      </c>
      <c r="D32" s="22" t="s">
        <v>1880</v>
      </c>
      <c r="E32" s="22" t="s">
        <v>1881</v>
      </c>
      <c r="F32" s="22"/>
      <c r="G32">
        <v>70.11</v>
      </c>
      <c r="H32" s="27">
        <f t="shared" si="0"/>
        <v>70.11</v>
      </c>
    </row>
    <row r="33" spans="1:8" x14ac:dyDescent="0.25">
      <c r="A33" s="22">
        <v>15</v>
      </c>
      <c r="B33" s="22" t="s">
        <v>116</v>
      </c>
      <c r="C33" s="22" t="s">
        <v>84</v>
      </c>
      <c r="D33" s="22">
        <v>19041</v>
      </c>
      <c r="E33" s="22" t="s">
        <v>926</v>
      </c>
      <c r="F33" s="22"/>
      <c r="G33" s="27">
        <v>0.76522999999999997</v>
      </c>
      <c r="H33" s="27">
        <f t="shared" si="0"/>
        <v>11.478449999999999</v>
      </c>
    </row>
    <row r="34" spans="1:8" x14ac:dyDescent="0.25">
      <c r="A34" s="22">
        <v>3</v>
      </c>
      <c r="B34" s="22" t="s">
        <v>116</v>
      </c>
      <c r="C34" s="22" t="s">
        <v>84</v>
      </c>
      <c r="D34" s="22"/>
      <c r="E34" s="22" t="s">
        <v>1501</v>
      </c>
      <c r="F34" s="22"/>
      <c r="G34" s="27">
        <v>8</v>
      </c>
      <c r="H34" s="27">
        <f t="shared" si="0"/>
        <v>24</v>
      </c>
    </row>
    <row r="35" spans="1:8" x14ac:dyDescent="0.25">
      <c r="A35" s="22">
        <v>1</v>
      </c>
      <c r="B35" s="22" t="s">
        <v>116</v>
      </c>
      <c r="C35" s="22" t="s">
        <v>84</v>
      </c>
      <c r="D35" s="22">
        <v>19052</v>
      </c>
      <c r="E35" s="22" t="s">
        <v>939</v>
      </c>
      <c r="F35" s="22"/>
      <c r="G35" s="27">
        <v>8.6183999999999994</v>
      </c>
      <c r="H35" s="27">
        <f t="shared" si="0"/>
        <v>8.6183999999999994</v>
      </c>
    </row>
    <row r="36" spans="1:8" x14ac:dyDescent="0.25">
      <c r="A36" s="22">
        <v>1</v>
      </c>
      <c r="B36" s="19" t="s">
        <v>116</v>
      </c>
      <c r="C36" s="22" t="s">
        <v>1872</v>
      </c>
      <c r="D36" s="22" t="s">
        <v>1873</v>
      </c>
      <c r="E36" s="22" t="s">
        <v>1874</v>
      </c>
      <c r="F36" s="22"/>
      <c r="G36" s="27">
        <v>20.9682</v>
      </c>
      <c r="H36" s="27">
        <f t="shared" si="0"/>
        <v>20.9682</v>
      </c>
    </row>
    <row r="37" spans="1:8" x14ac:dyDescent="0.25">
      <c r="A37" s="22">
        <v>1</v>
      </c>
      <c r="B37" s="19" t="s">
        <v>116</v>
      </c>
      <c r="C37" s="22" t="s">
        <v>1875</v>
      </c>
      <c r="D37" s="22">
        <v>91052</v>
      </c>
      <c r="E37" s="22" t="s">
        <v>1899</v>
      </c>
      <c r="F37" s="22"/>
      <c r="G37">
        <v>20.89</v>
      </c>
      <c r="H37" s="27">
        <f t="shared" si="0"/>
        <v>20.89</v>
      </c>
    </row>
    <row r="38" spans="1:8" x14ac:dyDescent="0.25">
      <c r="A38" s="22">
        <v>1</v>
      </c>
      <c r="B38" s="19" t="s">
        <v>116</v>
      </c>
      <c r="C38" s="22"/>
      <c r="D38" s="22"/>
      <c r="E38" s="22" t="s">
        <v>128</v>
      </c>
      <c r="F38" s="22"/>
      <c r="G38" s="27">
        <v>1.2</v>
      </c>
      <c r="H38" s="27">
        <f t="shared" si="0"/>
        <v>1.2</v>
      </c>
    </row>
    <row r="39" spans="1:8" x14ac:dyDescent="0.25">
      <c r="A39" s="22">
        <v>1</v>
      </c>
      <c r="B39" s="19" t="s">
        <v>116</v>
      </c>
      <c r="C39" s="22"/>
      <c r="D39" s="22"/>
      <c r="E39" s="22" t="s">
        <v>1898</v>
      </c>
      <c r="F39" s="22"/>
      <c r="G39" s="27">
        <v>1.2</v>
      </c>
      <c r="H39" s="27">
        <f t="shared" si="0"/>
        <v>1.2</v>
      </c>
    </row>
    <row r="40" spans="1:8" x14ac:dyDescent="0.25">
      <c r="A40" s="22">
        <v>1</v>
      </c>
      <c r="B40" s="22" t="s">
        <v>116</v>
      </c>
      <c r="C40" s="22" t="s">
        <v>408</v>
      </c>
      <c r="D40" s="22" t="s">
        <v>1870</v>
      </c>
      <c r="E40" s="22" t="s">
        <v>1871</v>
      </c>
      <c r="F40" s="22"/>
      <c r="G40" s="27">
        <v>12.5</v>
      </c>
      <c r="H40" s="27">
        <f t="shared" si="0"/>
        <v>12.5</v>
      </c>
    </row>
    <row r="41" spans="1:8" x14ac:dyDescent="0.25">
      <c r="A41" s="22">
        <v>1</v>
      </c>
      <c r="B41" s="19" t="s">
        <v>116</v>
      </c>
      <c r="C41" s="22" t="s">
        <v>320</v>
      </c>
      <c r="D41" s="22" t="s">
        <v>571</v>
      </c>
      <c r="E41" s="22" t="s">
        <v>572</v>
      </c>
      <c r="F41" s="22"/>
      <c r="G41">
        <v>7.5664999999999996</v>
      </c>
      <c r="H41" s="27">
        <f t="shared" si="0"/>
        <v>7.5664999999999996</v>
      </c>
    </row>
    <row r="42" spans="1:8" x14ac:dyDescent="0.25">
      <c r="A42" s="22">
        <v>1</v>
      </c>
      <c r="B42" s="19" t="s">
        <v>116</v>
      </c>
      <c r="C42" s="22" t="s">
        <v>474</v>
      </c>
      <c r="D42" s="22" t="s">
        <v>947</v>
      </c>
      <c r="E42" s="22" t="s">
        <v>948</v>
      </c>
      <c r="F42" s="22"/>
      <c r="G42">
        <v>35</v>
      </c>
      <c r="H42" s="27">
        <f t="shared" si="0"/>
        <v>35</v>
      </c>
    </row>
    <row r="43" spans="1:8" x14ac:dyDescent="0.25">
      <c r="A43" s="22">
        <v>2</v>
      </c>
      <c r="B43" s="19" t="s">
        <v>116</v>
      </c>
      <c r="C43" s="22" t="s">
        <v>474</v>
      </c>
      <c r="D43" s="22" t="s">
        <v>949</v>
      </c>
      <c r="E43" s="22" t="s">
        <v>950</v>
      </c>
      <c r="F43" s="22"/>
      <c r="G43">
        <v>22</v>
      </c>
      <c r="H43" s="27">
        <f t="shared" si="0"/>
        <v>44</v>
      </c>
    </row>
    <row r="44" spans="1:8" x14ac:dyDescent="0.25">
      <c r="A44" s="22">
        <v>13</v>
      </c>
      <c r="B44" s="189" t="s">
        <v>116</v>
      </c>
      <c r="C44" s="22"/>
      <c r="D44" s="22"/>
      <c r="E44" s="22" t="s">
        <v>1900</v>
      </c>
      <c r="F44" s="22"/>
      <c r="G44">
        <v>8</v>
      </c>
      <c r="H44" s="27">
        <f t="shared" si="0"/>
        <v>104</v>
      </c>
    </row>
    <row r="45" spans="1:8" x14ac:dyDescent="0.25">
      <c r="A45" s="22">
        <v>1</v>
      </c>
      <c r="B45" s="19" t="s">
        <v>116</v>
      </c>
      <c r="C45" s="22"/>
      <c r="D45" s="22"/>
      <c r="E45" s="22" t="s">
        <v>1830</v>
      </c>
      <c r="F45" s="22"/>
      <c r="G45">
        <v>7</v>
      </c>
      <c r="H45" s="27">
        <f t="shared" si="0"/>
        <v>7</v>
      </c>
    </row>
    <row r="46" spans="1:8" x14ac:dyDescent="0.25">
      <c r="A46" s="22">
        <v>1</v>
      </c>
      <c r="B46" s="19" t="s">
        <v>116</v>
      </c>
      <c r="C46" s="22" t="s">
        <v>474</v>
      </c>
      <c r="D46" s="22" t="s">
        <v>1882</v>
      </c>
      <c r="E46" s="22" t="s">
        <v>1883</v>
      </c>
      <c r="F46" s="22"/>
      <c r="G46">
        <v>0.624</v>
      </c>
      <c r="H46" s="27">
        <f t="shared" si="0"/>
        <v>0.624</v>
      </c>
    </row>
    <row r="47" spans="1:8" x14ac:dyDescent="0.25">
      <c r="A47" s="22">
        <v>1</v>
      </c>
      <c r="B47" s="19" t="s">
        <v>116</v>
      </c>
      <c r="C47" s="22" t="s">
        <v>474</v>
      </c>
      <c r="D47" s="22" t="s">
        <v>1884</v>
      </c>
      <c r="E47" s="22" t="s">
        <v>1885</v>
      </c>
      <c r="F47" s="22"/>
      <c r="G47">
        <v>0.754</v>
      </c>
      <c r="H47" s="27">
        <f t="shared" si="0"/>
        <v>0.754</v>
      </c>
    </row>
    <row r="48" spans="1:8" x14ac:dyDescent="0.25">
      <c r="A48" s="22">
        <v>1</v>
      </c>
      <c r="B48" s="19" t="s">
        <v>116</v>
      </c>
      <c r="C48" s="22" t="s">
        <v>474</v>
      </c>
      <c r="D48" s="22" t="s">
        <v>1886</v>
      </c>
      <c r="E48" s="22" t="s">
        <v>1887</v>
      </c>
      <c r="F48" s="22"/>
      <c r="G48">
        <v>2.1579999999999999</v>
      </c>
      <c r="H48" s="27">
        <f t="shared" si="0"/>
        <v>2.1579999999999999</v>
      </c>
    </row>
    <row r="49" spans="1:8" x14ac:dyDescent="0.25">
      <c r="A49" s="22">
        <v>1</v>
      </c>
      <c r="B49" s="19" t="s">
        <v>116</v>
      </c>
      <c r="C49" s="22" t="s">
        <v>1865</v>
      </c>
      <c r="D49" s="22" t="s">
        <v>1888</v>
      </c>
      <c r="E49" s="22" t="s">
        <v>1889</v>
      </c>
      <c r="F49" s="22"/>
      <c r="G49">
        <v>65.19</v>
      </c>
      <c r="H49" s="27">
        <f>G49*A49</f>
        <v>65.19</v>
      </c>
    </row>
    <row r="50" spans="1:8" x14ac:dyDescent="0.25">
      <c r="A50" s="22"/>
      <c r="B50" s="19"/>
      <c r="C50" s="22"/>
      <c r="D50" s="22"/>
      <c r="E50" s="22" t="s">
        <v>1901</v>
      </c>
      <c r="F50" s="22"/>
      <c r="H50" s="27">
        <v>20</v>
      </c>
    </row>
    <row r="51" spans="1:8" x14ac:dyDescent="0.25">
      <c r="A51" s="19"/>
      <c r="B51" s="19"/>
      <c r="C51" s="19"/>
      <c r="D51" s="19"/>
      <c r="E51" s="19"/>
      <c r="F51" s="31"/>
      <c r="G51" t="s">
        <v>1904</v>
      </c>
      <c r="H51" s="27">
        <f>SUM(H12:H50)</f>
        <v>1161.0681499999998</v>
      </c>
    </row>
    <row r="52" spans="1:8" x14ac:dyDescent="0.25">
      <c r="A52" s="19"/>
      <c r="B52" s="19"/>
      <c r="C52" s="19"/>
      <c r="D52" s="19"/>
      <c r="E52" s="19"/>
      <c r="F52" s="19"/>
      <c r="G52" t="s">
        <v>1903</v>
      </c>
      <c r="H52" s="51">
        <f>'11B'!H35</f>
        <v>313.36104999999998</v>
      </c>
    </row>
    <row r="53" spans="1:8" x14ac:dyDescent="0.25">
      <c r="A53" s="32" t="s">
        <v>15</v>
      </c>
      <c r="B53" s="33"/>
      <c r="C53" s="33"/>
      <c r="D53" s="33"/>
      <c r="E53" s="33"/>
      <c r="F53" s="34" t="s">
        <v>16</v>
      </c>
      <c r="H53" s="27">
        <f>SUM(H51:H52)</f>
        <v>1474.4291999999998</v>
      </c>
    </row>
    <row r="54" spans="1:8" x14ac:dyDescent="0.25">
      <c r="A54" s="32"/>
      <c r="B54" s="33"/>
      <c r="C54" s="33"/>
      <c r="D54" s="33"/>
      <c r="E54" s="33"/>
      <c r="F54" s="35"/>
      <c r="G54" s="49">
        <v>0.2</v>
      </c>
      <c r="H54" s="27">
        <f>H53+H53*G54</f>
        <v>1769.3150399999997</v>
      </c>
    </row>
    <row r="55" spans="1:8" x14ac:dyDescent="0.25">
      <c r="A55" s="32" t="s">
        <v>17</v>
      </c>
      <c r="B55" s="33"/>
      <c r="C55" s="33"/>
      <c r="D55" s="33"/>
      <c r="E55" s="33"/>
      <c r="F55" s="36"/>
    </row>
    <row r="56" spans="1:8" x14ac:dyDescent="0.25">
      <c r="A56" s="37"/>
      <c r="B56" s="38"/>
      <c r="C56" s="38"/>
      <c r="D56" s="38"/>
      <c r="E56" s="38"/>
      <c r="F56" s="34" t="s">
        <v>18</v>
      </c>
    </row>
    <row r="57" spans="1:8" x14ac:dyDescent="0.25">
      <c r="A57" s="32" t="s">
        <v>1846</v>
      </c>
      <c r="B57" s="33"/>
      <c r="C57" s="33"/>
      <c r="D57" s="33"/>
      <c r="E57" s="33"/>
      <c r="F57" s="39"/>
    </row>
    <row r="58" spans="1:8" x14ac:dyDescent="0.25">
      <c r="A58" s="40"/>
      <c r="B58" s="41"/>
      <c r="C58" s="41"/>
      <c r="D58" s="41"/>
      <c r="E58" s="41"/>
      <c r="F58" s="36"/>
    </row>
    <row r="60" spans="1:8" x14ac:dyDescent="0.25">
      <c r="B60" s="226" t="s">
        <v>1929</v>
      </c>
    </row>
    <row r="62" spans="1:8" x14ac:dyDescent="0.25">
      <c r="B62" t="s">
        <v>1905</v>
      </c>
      <c r="D62">
        <v>2</v>
      </c>
      <c r="E62" t="s">
        <v>687</v>
      </c>
    </row>
    <row r="63" spans="1:8" x14ac:dyDescent="0.25">
      <c r="B63" t="s">
        <v>1906</v>
      </c>
      <c r="D63">
        <v>8</v>
      </c>
      <c r="E63" t="s">
        <v>1907</v>
      </c>
      <c r="F63" s="27"/>
    </row>
    <row r="64" spans="1:8" x14ac:dyDescent="0.25">
      <c r="B64" t="s">
        <v>1908</v>
      </c>
      <c r="D64">
        <v>5</v>
      </c>
      <c r="E64" t="s">
        <v>1907</v>
      </c>
      <c r="F64" s="24"/>
    </row>
    <row r="65" spans="2:6" x14ac:dyDescent="0.25">
      <c r="B65" t="s">
        <v>1909</v>
      </c>
      <c r="D65">
        <v>5</v>
      </c>
      <c r="E65" t="s">
        <v>1907</v>
      </c>
      <c r="F65" s="24"/>
    </row>
    <row r="66" spans="2:6" x14ac:dyDescent="0.25">
      <c r="B66" t="s">
        <v>1910</v>
      </c>
      <c r="D66">
        <v>1</v>
      </c>
      <c r="E66" t="s">
        <v>1911</v>
      </c>
    </row>
    <row r="67" spans="2:6" x14ac:dyDescent="0.25">
      <c r="B67" t="s">
        <v>1912</v>
      </c>
      <c r="D67">
        <v>8</v>
      </c>
      <c r="E67" t="s">
        <v>1913</v>
      </c>
      <c r="F67" s="24"/>
    </row>
    <row r="68" spans="2:6" x14ac:dyDescent="0.25">
      <c r="B68" t="s">
        <v>1914</v>
      </c>
      <c r="D68">
        <v>8</v>
      </c>
      <c r="E68" t="s">
        <v>1915</v>
      </c>
    </row>
    <row r="69" spans="2:6" x14ac:dyDescent="0.25">
      <c r="B69" t="s">
        <v>1916</v>
      </c>
      <c r="D69">
        <v>7</v>
      </c>
      <c r="E69" t="s">
        <v>1917</v>
      </c>
    </row>
    <row r="70" spans="2:6" x14ac:dyDescent="0.25">
      <c r="B70" t="s">
        <v>1918</v>
      </c>
      <c r="D70">
        <v>2</v>
      </c>
      <c r="E70" t="s">
        <v>1919</v>
      </c>
    </row>
    <row r="71" spans="2:6" x14ac:dyDescent="0.25">
      <c r="B71" t="s">
        <v>1920</v>
      </c>
      <c r="D71">
        <v>5</v>
      </c>
      <c r="E71" t="s">
        <v>1921</v>
      </c>
    </row>
    <row r="72" spans="2:6" x14ac:dyDescent="0.25">
      <c r="B72" t="s">
        <v>1922</v>
      </c>
      <c r="D72">
        <v>4.5</v>
      </c>
      <c r="E72" t="s">
        <v>1923</v>
      </c>
    </row>
    <row r="73" spans="2:6" x14ac:dyDescent="0.25">
      <c r="B73" t="s">
        <v>1924</v>
      </c>
      <c r="D73">
        <v>3</v>
      </c>
      <c r="E73" t="s">
        <v>1066</v>
      </c>
    </row>
    <row r="74" spans="2:6" x14ac:dyDescent="0.25">
      <c r="B74" t="s">
        <v>1925</v>
      </c>
      <c r="D74">
        <v>2.5</v>
      </c>
      <c r="E74" t="s">
        <v>1926</v>
      </c>
    </row>
    <row r="75" spans="2:6" x14ac:dyDescent="0.25">
      <c r="D75" s="48"/>
    </row>
    <row r="76" spans="2:6" x14ac:dyDescent="0.25">
      <c r="D76">
        <f>SUM(D62:D75)</f>
        <v>61</v>
      </c>
      <c r="E76" t="s">
        <v>1254</v>
      </c>
      <c r="F76" s="27">
        <f>23*D76</f>
        <v>1403</v>
      </c>
    </row>
    <row r="78" spans="2:6" x14ac:dyDescent="0.25">
      <c r="B78" t="s">
        <v>1927</v>
      </c>
      <c r="E78" t="s">
        <v>1928</v>
      </c>
      <c r="F78" s="47">
        <f>H52+H52*G54</f>
        <v>376.03325999999998</v>
      </c>
    </row>
    <row r="79" spans="2:6" x14ac:dyDescent="0.25">
      <c r="E79" t="s">
        <v>1904</v>
      </c>
      <c r="F79" s="47">
        <f>H51+H51*G54</f>
        <v>1393.2817799999998</v>
      </c>
    </row>
    <row r="81" spans="5:6" x14ac:dyDescent="0.25">
      <c r="E81" t="s">
        <v>146</v>
      </c>
      <c r="F81" s="27">
        <v>100</v>
      </c>
    </row>
    <row r="82" spans="5:6" x14ac:dyDescent="0.25">
      <c r="F82" s="48"/>
    </row>
    <row r="84" spans="5:6" x14ac:dyDescent="0.25">
      <c r="E84" t="s">
        <v>161</v>
      </c>
      <c r="F84" s="47">
        <f>SUM(F76:F81)</f>
        <v>3272.3150399999995</v>
      </c>
    </row>
    <row r="85" spans="5:6" x14ac:dyDescent="0.25">
      <c r="F85" s="175" t="s">
        <v>766</v>
      </c>
    </row>
  </sheetData>
  <mergeCells count="8">
    <mergeCell ref="A9:E9"/>
    <mergeCell ref="A10:E10"/>
    <mergeCell ref="A1:E1"/>
    <mergeCell ref="A2:E2"/>
    <mergeCell ref="A3:E3"/>
    <mergeCell ref="A4:E4"/>
    <mergeCell ref="A7:E7"/>
    <mergeCell ref="A8:E8"/>
  </mergeCells>
  <pageMargins left="0.31496062992125984" right="0.11811023622047245" top="0.74803149606299213" bottom="0.35433070866141736" header="0.31496062992125984" footer="0.31496062992125984"/>
  <pageSetup paperSize="9" scale="8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4780F-A112-4B43-A006-12C9E3103119}">
  <sheetPr>
    <pageSetUpPr fitToPage="1"/>
  </sheetPr>
  <dimension ref="A1:H63"/>
  <sheetViews>
    <sheetView topLeftCell="A34" workbookViewId="0">
      <selection activeCell="K41" sqref="K41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6.28515625" customWidth="1"/>
    <col min="5" max="5" width="36" customWidth="1"/>
    <col min="6" max="6" width="37.7109375" customWidth="1"/>
    <col min="7" max="7" width="10.28515625" customWidth="1"/>
    <col min="8" max="8" width="11" bestFit="1" customWidth="1"/>
    <col min="9" max="9" width="12.140625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2111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81"/>
      <c r="B6" s="281"/>
      <c r="C6" s="281"/>
      <c r="D6" s="281"/>
      <c r="E6" s="281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2046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2047</v>
      </c>
      <c r="B10" s="309"/>
      <c r="C10" s="309"/>
      <c r="D10" s="309"/>
      <c r="E10" s="310"/>
      <c r="F10" s="10"/>
    </row>
    <row r="11" spans="1:8" x14ac:dyDescent="0.25">
      <c r="A11" s="311" t="s">
        <v>2048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94"/>
      <c r="B14" s="294"/>
      <c r="C14" s="294"/>
      <c r="D14" s="294"/>
      <c r="E14" s="26"/>
      <c r="F14" s="80"/>
    </row>
    <row r="15" spans="1:8" x14ac:dyDescent="0.25">
      <c r="A15" s="294">
        <v>15</v>
      </c>
      <c r="B15" s="294" t="s">
        <v>111</v>
      </c>
      <c r="C15" s="294"/>
      <c r="D15" s="294"/>
      <c r="E15" s="45" t="s">
        <v>2049</v>
      </c>
      <c r="F15" s="80" t="s">
        <v>2059</v>
      </c>
      <c r="G15">
        <v>0.4</v>
      </c>
      <c r="H15">
        <f>G15*A15</f>
        <v>6</v>
      </c>
    </row>
    <row r="16" spans="1:8" x14ac:dyDescent="0.25">
      <c r="A16" s="294">
        <v>2</v>
      </c>
      <c r="B16" s="294" t="s">
        <v>116</v>
      </c>
      <c r="C16" s="294"/>
      <c r="D16" s="294"/>
      <c r="E16" s="45" t="s">
        <v>1564</v>
      </c>
      <c r="F16" s="80" t="s">
        <v>2059</v>
      </c>
      <c r="G16">
        <v>3</v>
      </c>
      <c r="H16">
        <f t="shared" ref="H16:H22" si="0">G16*A16</f>
        <v>6</v>
      </c>
    </row>
    <row r="17" spans="1:8" x14ac:dyDescent="0.25">
      <c r="A17" s="294">
        <v>6</v>
      </c>
      <c r="B17" s="294" t="s">
        <v>116</v>
      </c>
      <c r="C17" s="294"/>
      <c r="D17" s="294"/>
      <c r="E17" s="45" t="s">
        <v>2054</v>
      </c>
      <c r="F17" s="80" t="s">
        <v>2059</v>
      </c>
      <c r="G17">
        <v>1</v>
      </c>
      <c r="H17">
        <f t="shared" si="0"/>
        <v>6</v>
      </c>
    </row>
    <row r="18" spans="1:8" x14ac:dyDescent="0.25">
      <c r="A18" s="294">
        <v>3</v>
      </c>
      <c r="B18" s="294" t="s">
        <v>116</v>
      </c>
      <c r="C18" s="22" t="s">
        <v>2055</v>
      </c>
      <c r="D18" s="22"/>
      <c r="E18" s="22" t="s">
        <v>2056</v>
      </c>
      <c r="F18" s="80" t="s">
        <v>2059</v>
      </c>
      <c r="G18">
        <v>55</v>
      </c>
      <c r="H18">
        <f t="shared" si="0"/>
        <v>165</v>
      </c>
    </row>
    <row r="19" spans="1:8" x14ac:dyDescent="0.25">
      <c r="A19" s="294">
        <v>1</v>
      </c>
      <c r="B19" s="294" t="s">
        <v>116</v>
      </c>
      <c r="C19" s="294"/>
      <c r="D19" s="294"/>
      <c r="E19" s="45" t="s">
        <v>403</v>
      </c>
      <c r="F19" s="80" t="s">
        <v>2059</v>
      </c>
      <c r="G19">
        <v>8</v>
      </c>
      <c r="H19">
        <f t="shared" si="0"/>
        <v>8</v>
      </c>
    </row>
    <row r="20" spans="1:8" x14ac:dyDescent="0.25">
      <c r="A20" s="294">
        <v>80</v>
      </c>
      <c r="B20" s="294" t="s">
        <v>111</v>
      </c>
      <c r="C20" s="294"/>
      <c r="D20" s="294"/>
      <c r="E20" s="45" t="s">
        <v>2057</v>
      </c>
      <c r="F20" s="80" t="s">
        <v>2059</v>
      </c>
      <c r="G20">
        <v>0.12</v>
      </c>
      <c r="H20">
        <f t="shared" si="0"/>
        <v>9.6</v>
      </c>
    </row>
    <row r="21" spans="1:8" x14ac:dyDescent="0.25">
      <c r="A21" s="294">
        <v>8</v>
      </c>
      <c r="B21" s="294" t="s">
        <v>111</v>
      </c>
      <c r="C21" s="294"/>
      <c r="D21" s="294"/>
      <c r="E21" s="45" t="s">
        <v>2058</v>
      </c>
      <c r="F21" s="80" t="s">
        <v>2059</v>
      </c>
      <c r="G21">
        <v>0.9</v>
      </c>
      <c r="H21">
        <f t="shared" si="0"/>
        <v>7.2</v>
      </c>
    </row>
    <row r="22" spans="1:8" ht="14.25" customHeight="1" x14ac:dyDescent="0.25">
      <c r="A22" s="294">
        <v>2</v>
      </c>
      <c r="B22" s="294" t="s">
        <v>116</v>
      </c>
      <c r="C22" s="294"/>
      <c r="D22" s="294"/>
      <c r="E22" s="45" t="s">
        <v>2060</v>
      </c>
      <c r="F22" s="80"/>
      <c r="G22">
        <v>12</v>
      </c>
      <c r="H22">
        <f t="shared" si="0"/>
        <v>24</v>
      </c>
    </row>
    <row r="23" spans="1:8" x14ac:dyDescent="0.25">
      <c r="A23" s="294"/>
      <c r="B23" s="294"/>
      <c r="C23" s="294"/>
      <c r="D23" s="294"/>
      <c r="E23" s="282" t="s">
        <v>157</v>
      </c>
      <c r="F23" s="241">
        <v>278</v>
      </c>
      <c r="H23">
        <f>SUM(H15:H22)</f>
        <v>231.79999999999998</v>
      </c>
    </row>
    <row r="24" spans="1:8" x14ac:dyDescent="0.25">
      <c r="A24" s="294"/>
      <c r="B24" s="294"/>
      <c r="C24" s="294"/>
      <c r="D24" s="294"/>
      <c r="E24" s="45" t="s">
        <v>2061</v>
      </c>
      <c r="F24" s="241">
        <f>7*23</f>
        <v>161</v>
      </c>
      <c r="G24" s="49">
        <v>0.2</v>
      </c>
      <c r="H24">
        <f>H23*G24+H23</f>
        <v>278.15999999999997</v>
      </c>
    </row>
    <row r="25" spans="1:8" x14ac:dyDescent="0.25">
      <c r="A25" s="294"/>
      <c r="B25" s="294"/>
      <c r="C25" s="294"/>
      <c r="D25" s="294"/>
      <c r="E25" s="295" t="s">
        <v>2059</v>
      </c>
      <c r="F25" s="296">
        <f>SUM(F23:F24)</f>
        <v>439</v>
      </c>
    </row>
    <row r="26" spans="1:8" x14ac:dyDescent="0.25">
      <c r="A26" s="294"/>
      <c r="B26" s="294"/>
      <c r="C26" s="294"/>
      <c r="D26" s="294"/>
      <c r="E26" s="45"/>
      <c r="F26" s="80"/>
    </row>
    <row r="27" spans="1:8" x14ac:dyDescent="0.25">
      <c r="A27" s="79" t="s">
        <v>2192</v>
      </c>
      <c r="B27" s="22"/>
      <c r="C27" s="22"/>
      <c r="D27" s="22"/>
      <c r="E27" s="22"/>
      <c r="F27" s="30">
        <v>70</v>
      </c>
    </row>
    <row r="28" spans="1:8" x14ac:dyDescent="0.25">
      <c r="A28" s="22"/>
      <c r="B28" s="22"/>
      <c r="C28" s="22"/>
      <c r="D28" s="22"/>
      <c r="E28" s="22"/>
      <c r="F28" s="22"/>
    </row>
    <row r="29" spans="1:8" x14ac:dyDescent="0.25">
      <c r="A29" s="79" t="s">
        <v>2052</v>
      </c>
      <c r="B29" s="22"/>
      <c r="C29" s="22"/>
      <c r="D29" s="22"/>
      <c r="E29" s="22"/>
      <c r="F29" s="30">
        <f>SUM(F30:F31)</f>
        <v>167.5</v>
      </c>
      <c r="H29" s="47"/>
    </row>
    <row r="30" spans="1:8" x14ac:dyDescent="0.25">
      <c r="A30" s="22">
        <v>1</v>
      </c>
      <c r="B30" s="22" t="s">
        <v>116</v>
      </c>
      <c r="C30" s="22"/>
      <c r="D30" s="22"/>
      <c r="E30" s="22" t="s">
        <v>2051</v>
      </c>
      <c r="F30" s="23">
        <v>87</v>
      </c>
      <c r="H30" s="47"/>
    </row>
    <row r="31" spans="1:8" x14ac:dyDescent="0.25">
      <c r="A31" s="22"/>
      <c r="B31" s="22"/>
      <c r="C31" s="22"/>
      <c r="D31" s="22"/>
      <c r="E31" s="22" t="s">
        <v>2053</v>
      </c>
      <c r="F31" s="23">
        <f>3.5*23</f>
        <v>80.5</v>
      </c>
      <c r="H31" s="47"/>
    </row>
    <row r="32" spans="1:8" x14ac:dyDescent="0.25">
      <c r="A32" s="22"/>
      <c r="B32" s="22"/>
      <c r="C32" s="22"/>
      <c r="D32" s="22"/>
      <c r="E32" s="22"/>
      <c r="F32" s="23"/>
      <c r="H32" s="50"/>
    </row>
    <row r="33" spans="1:8" x14ac:dyDescent="0.25">
      <c r="A33" s="22"/>
      <c r="B33" s="22"/>
      <c r="C33" s="22"/>
      <c r="D33" s="22"/>
      <c r="E33" s="22"/>
      <c r="F33" s="23"/>
      <c r="H33" s="53"/>
    </row>
    <row r="34" spans="1:8" x14ac:dyDescent="0.25">
      <c r="A34" s="19"/>
      <c r="B34" s="79" t="s">
        <v>2050</v>
      </c>
      <c r="C34" s="22"/>
      <c r="D34" s="19"/>
      <c r="E34" s="22" t="s">
        <v>2062</v>
      </c>
      <c r="F34" s="30">
        <f>50*25</f>
        <v>1250</v>
      </c>
      <c r="H34" s="27"/>
    </row>
    <row r="35" spans="1:8" x14ac:dyDescent="0.25">
      <c r="A35" s="22"/>
      <c r="B35" s="22"/>
      <c r="C35" s="22"/>
      <c r="D35" s="22"/>
      <c r="E35" s="297" t="s">
        <v>2193</v>
      </c>
      <c r="F35" s="30">
        <v>1472</v>
      </c>
      <c r="H35" s="50"/>
    </row>
    <row r="36" spans="1:8" x14ac:dyDescent="0.25">
      <c r="A36" s="19"/>
      <c r="B36" s="19"/>
      <c r="C36" s="19"/>
      <c r="D36" s="19"/>
      <c r="E36" s="297" t="s">
        <v>158</v>
      </c>
      <c r="F36" s="30">
        <f>F34+F29+F25+F35+F27</f>
        <v>3398.5</v>
      </c>
      <c r="H36" s="24"/>
    </row>
    <row r="37" spans="1:8" x14ac:dyDescent="0.25">
      <c r="A37" s="19"/>
      <c r="B37" s="19"/>
      <c r="C37" s="19"/>
      <c r="D37" s="19"/>
      <c r="E37" s="19"/>
      <c r="F37" s="19"/>
    </row>
    <row r="38" spans="1:8" x14ac:dyDescent="0.25">
      <c r="A38" s="32" t="s">
        <v>15</v>
      </c>
      <c r="B38" s="33"/>
      <c r="C38" s="33"/>
      <c r="D38" s="33"/>
      <c r="E38" s="33"/>
      <c r="F38" s="34" t="s">
        <v>16</v>
      </c>
      <c r="H38" s="51"/>
    </row>
    <row r="39" spans="1:8" x14ac:dyDescent="0.25">
      <c r="A39" s="32"/>
      <c r="B39" s="33"/>
      <c r="C39" s="33"/>
      <c r="D39" s="33"/>
      <c r="E39" s="33"/>
      <c r="F39" s="35"/>
    </row>
    <row r="40" spans="1:8" x14ac:dyDescent="0.25">
      <c r="A40" s="32" t="s">
        <v>17</v>
      </c>
      <c r="B40" s="33"/>
      <c r="C40" s="33"/>
      <c r="D40" s="33"/>
      <c r="E40" s="33"/>
      <c r="F40" s="36"/>
      <c r="H40" s="24"/>
    </row>
    <row r="41" spans="1:8" x14ac:dyDescent="0.25">
      <c r="A41" s="37"/>
      <c r="B41" s="38"/>
      <c r="C41" s="38"/>
      <c r="D41" s="38"/>
      <c r="E41" s="38"/>
      <c r="F41" s="34" t="s">
        <v>18</v>
      </c>
    </row>
    <row r="42" spans="1:8" x14ac:dyDescent="0.25">
      <c r="A42" s="32" t="s">
        <v>2110</v>
      </c>
      <c r="B42" s="33"/>
      <c r="C42" s="33"/>
      <c r="D42" s="33"/>
      <c r="E42" s="33"/>
      <c r="F42" s="39"/>
    </row>
    <row r="43" spans="1:8" x14ac:dyDescent="0.25">
      <c r="A43" s="40"/>
      <c r="B43" s="41"/>
      <c r="C43" s="41"/>
      <c r="D43" s="41"/>
      <c r="E43" s="41"/>
      <c r="F43" s="36"/>
    </row>
    <row r="46" spans="1:8" x14ac:dyDescent="0.25">
      <c r="A46" s="298"/>
      <c r="B46" s="294"/>
      <c r="C46" s="294"/>
      <c r="D46" s="294"/>
      <c r="E46" s="45"/>
      <c r="F46" s="296"/>
    </row>
    <row r="47" spans="1:8" x14ac:dyDescent="0.25">
      <c r="A47" s="22"/>
      <c r="B47" s="74"/>
      <c r="C47" s="22"/>
      <c r="D47" s="22"/>
      <c r="E47" s="22"/>
      <c r="F47" s="23"/>
      <c r="H47" s="47"/>
    </row>
    <row r="48" spans="1:8" x14ac:dyDescent="0.25">
      <c r="A48" s="22"/>
      <c r="B48" s="74"/>
      <c r="C48" s="22"/>
      <c r="D48" s="22"/>
      <c r="E48" s="22"/>
      <c r="F48" s="22"/>
      <c r="H48" s="47"/>
    </row>
    <row r="49" spans="1:8" x14ac:dyDescent="0.25">
      <c r="A49" s="22"/>
      <c r="B49" s="74"/>
      <c r="C49" s="22"/>
      <c r="D49" s="22"/>
      <c r="E49" s="22"/>
      <c r="F49" s="22"/>
      <c r="H49" s="47"/>
    </row>
    <row r="50" spans="1:8" x14ac:dyDescent="0.25">
      <c r="A50" s="22"/>
      <c r="B50" s="74"/>
      <c r="C50" s="22"/>
      <c r="D50" s="22"/>
      <c r="E50" s="22"/>
      <c r="F50" s="22"/>
      <c r="H50" s="47"/>
    </row>
    <row r="51" spans="1:8" x14ac:dyDescent="0.25">
      <c r="A51" s="22"/>
      <c r="B51" s="74"/>
      <c r="C51" s="22"/>
      <c r="D51" s="22"/>
      <c r="E51" s="22"/>
      <c r="F51" s="23"/>
      <c r="G51" s="27"/>
      <c r="H51" s="47"/>
    </row>
    <row r="53" spans="1:8" x14ac:dyDescent="0.25">
      <c r="A53" s="22"/>
      <c r="B53" s="74"/>
      <c r="C53" s="22"/>
      <c r="D53" s="22"/>
      <c r="E53" s="22"/>
      <c r="F53" s="23"/>
      <c r="H53" s="47"/>
    </row>
    <row r="54" spans="1:8" x14ac:dyDescent="0.25">
      <c r="A54" s="22"/>
      <c r="B54" s="74"/>
      <c r="C54" s="22"/>
      <c r="D54" s="22"/>
      <c r="E54" s="22"/>
      <c r="F54" s="23"/>
      <c r="H54" s="47"/>
    </row>
    <row r="55" spans="1:8" x14ac:dyDescent="0.25">
      <c r="A55" s="22"/>
      <c r="B55" s="74"/>
      <c r="C55" s="22"/>
      <c r="D55" s="22"/>
      <c r="E55" s="22"/>
      <c r="F55" s="23"/>
      <c r="H55" s="47"/>
    </row>
    <row r="56" spans="1:8" x14ac:dyDescent="0.25">
      <c r="A56" s="22"/>
      <c r="B56" s="74"/>
      <c r="C56" s="22"/>
      <c r="D56" s="22"/>
      <c r="E56" s="22"/>
      <c r="F56" s="23"/>
      <c r="H56" s="47"/>
    </row>
    <row r="57" spans="1:8" x14ac:dyDescent="0.25">
      <c r="A57" s="22"/>
      <c r="B57" s="74"/>
      <c r="C57" s="22"/>
      <c r="D57" s="22"/>
      <c r="E57" s="22"/>
      <c r="F57" s="23"/>
      <c r="H57" s="47"/>
    </row>
    <row r="58" spans="1:8" x14ac:dyDescent="0.25">
      <c r="A58" s="22"/>
      <c r="B58" s="22"/>
      <c r="C58" s="22"/>
      <c r="D58" s="22"/>
      <c r="E58" s="22"/>
      <c r="F58" s="23"/>
      <c r="H58" s="47"/>
    </row>
    <row r="59" spans="1:8" x14ac:dyDescent="0.25">
      <c r="A59" s="22"/>
      <c r="B59" s="22"/>
      <c r="C59" s="22"/>
      <c r="D59" s="22"/>
      <c r="E59" s="22"/>
      <c r="F59" s="23"/>
      <c r="H59" s="47"/>
    </row>
    <row r="60" spans="1:8" x14ac:dyDescent="0.25">
      <c r="A60" s="22"/>
      <c r="B60" s="22"/>
      <c r="C60" s="22"/>
      <c r="D60" s="22"/>
      <c r="E60" s="22"/>
      <c r="F60" s="23"/>
      <c r="H60" s="47"/>
    </row>
    <row r="61" spans="1:8" x14ac:dyDescent="0.25">
      <c r="A61" s="22"/>
      <c r="B61" s="22"/>
      <c r="C61" s="22"/>
      <c r="D61" s="22"/>
      <c r="E61" s="22"/>
      <c r="F61" s="23"/>
      <c r="H61" s="47"/>
    </row>
    <row r="62" spans="1:8" x14ac:dyDescent="0.25">
      <c r="A62" s="22"/>
      <c r="B62" s="22"/>
      <c r="C62" s="22"/>
      <c r="D62" s="22"/>
      <c r="E62" s="22"/>
      <c r="F62" s="23"/>
      <c r="G62" s="49"/>
      <c r="H62" s="47"/>
    </row>
    <row r="63" spans="1:8" x14ac:dyDescent="0.25">
      <c r="A63" s="22"/>
      <c r="B63" s="22"/>
      <c r="C63" s="22"/>
      <c r="D63" s="22"/>
      <c r="E63" s="22"/>
      <c r="F63" s="23"/>
      <c r="H63" s="47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88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98EA-687D-49D9-A9EA-33E51114C70B}">
  <sheetPr>
    <pageSetUpPr fitToPage="1"/>
  </sheetPr>
  <dimension ref="A1:H51"/>
  <sheetViews>
    <sheetView workbookViewId="0">
      <selection activeCell="L35" sqref="L35"/>
    </sheetView>
  </sheetViews>
  <sheetFormatPr defaultRowHeight="15" x14ac:dyDescent="0.25"/>
  <cols>
    <col min="1" max="1" width="5.5703125" customWidth="1"/>
    <col min="2" max="2" width="4.28515625" customWidth="1"/>
    <col min="3" max="3" width="6.7109375" customWidth="1"/>
    <col min="4" max="4" width="5.7109375" customWidth="1"/>
    <col min="5" max="5" width="41" customWidth="1"/>
    <col min="6" max="6" width="39.5703125" customWidth="1"/>
    <col min="7" max="7" width="16.28515625" style="27" customWidth="1"/>
    <col min="8" max="8" width="9.42578125" style="27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1968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75"/>
      <c r="B6" s="275"/>
      <c r="C6" s="275"/>
      <c r="D6" s="275"/>
      <c r="E6" s="275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231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232</v>
      </c>
      <c r="B10" s="309"/>
      <c r="C10" s="309"/>
      <c r="D10" s="309"/>
      <c r="E10" s="310"/>
      <c r="F10" s="10"/>
    </row>
    <row r="11" spans="1:8" x14ac:dyDescent="0.25">
      <c r="A11" s="311" t="s">
        <v>233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164</v>
      </c>
      <c r="B13" t="s">
        <v>298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 t="s">
        <v>536</v>
      </c>
      <c r="B14" s="22">
        <v>4</v>
      </c>
      <c r="C14" s="22" t="s">
        <v>1964</v>
      </c>
      <c r="D14" s="22"/>
      <c r="E14" s="22" t="s">
        <v>1965</v>
      </c>
      <c r="F14" s="100">
        <f>H14+H14*$G$23</f>
        <v>525</v>
      </c>
      <c r="G14" s="27">
        <v>105</v>
      </c>
      <c r="H14" s="27">
        <f t="shared" ref="H14:H17" si="0">G14*B14</f>
        <v>420</v>
      </c>
    </row>
    <row r="15" spans="1:8" x14ac:dyDescent="0.25">
      <c r="A15" s="22" t="s">
        <v>536</v>
      </c>
      <c r="B15" s="22">
        <v>1</v>
      </c>
      <c r="C15" s="22"/>
      <c r="D15" s="22"/>
      <c r="E15" s="22" t="s">
        <v>1966</v>
      </c>
      <c r="F15" s="100">
        <f t="shared" ref="F15:F17" si="1">H15+H15*$G$23</f>
        <v>135</v>
      </c>
      <c r="G15" s="27">
        <v>108</v>
      </c>
      <c r="H15" s="27">
        <f t="shared" si="0"/>
        <v>108</v>
      </c>
    </row>
    <row r="16" spans="1:8" x14ac:dyDescent="0.25">
      <c r="A16" s="22" t="s">
        <v>111</v>
      </c>
      <c r="B16" s="22">
        <v>20</v>
      </c>
      <c r="C16" s="22"/>
      <c r="D16" s="22"/>
      <c r="E16" s="22" t="s">
        <v>168</v>
      </c>
      <c r="F16" s="100">
        <f t="shared" si="1"/>
        <v>3</v>
      </c>
      <c r="G16" s="27">
        <v>0.12</v>
      </c>
      <c r="H16" s="27">
        <f t="shared" si="0"/>
        <v>2.4</v>
      </c>
    </row>
    <row r="17" spans="1:8" x14ac:dyDescent="0.25">
      <c r="A17" s="22" t="s">
        <v>111</v>
      </c>
      <c r="B17" s="22">
        <v>4</v>
      </c>
      <c r="C17" s="22"/>
      <c r="D17" s="22"/>
      <c r="E17" s="22" t="s">
        <v>1685</v>
      </c>
      <c r="F17" s="100">
        <f t="shared" si="1"/>
        <v>3</v>
      </c>
      <c r="G17" s="27">
        <v>0.6</v>
      </c>
      <c r="H17" s="27">
        <f t="shared" si="0"/>
        <v>2.4</v>
      </c>
    </row>
    <row r="18" spans="1:8" x14ac:dyDescent="0.25">
      <c r="A18" s="22"/>
      <c r="B18" s="22"/>
      <c r="C18" s="18"/>
      <c r="E18" s="22" t="s">
        <v>1967</v>
      </c>
      <c r="F18" s="100">
        <v>15</v>
      </c>
      <c r="H18" s="27">
        <v>15</v>
      </c>
    </row>
    <row r="19" spans="1:8" x14ac:dyDescent="0.25">
      <c r="A19" s="22"/>
      <c r="B19" s="22"/>
      <c r="C19" s="18"/>
      <c r="D19" s="22"/>
      <c r="E19" s="22"/>
      <c r="F19" s="22"/>
    </row>
    <row r="20" spans="1:8" x14ac:dyDescent="0.25">
      <c r="A20" s="22"/>
      <c r="B20" s="22"/>
      <c r="C20" s="18"/>
      <c r="D20" s="22"/>
      <c r="E20" s="22" t="s">
        <v>157</v>
      </c>
      <c r="F20" s="100">
        <f>SUM(F14:F19)</f>
        <v>681</v>
      </c>
    </row>
    <row r="21" spans="1:8" x14ac:dyDescent="0.25">
      <c r="A21" s="22"/>
      <c r="B21" s="22"/>
      <c r="C21" s="18"/>
      <c r="D21" s="22"/>
      <c r="E21" s="22"/>
      <c r="F21" s="22"/>
    </row>
    <row r="22" spans="1:8" x14ac:dyDescent="0.25">
      <c r="A22" s="23"/>
      <c r="B22" s="22"/>
      <c r="C22" s="22"/>
      <c r="D22" s="22"/>
      <c r="E22" s="22"/>
      <c r="F22" s="22"/>
      <c r="H22" s="27">
        <f>SUM(H14:H21)</f>
        <v>547.79999999999995</v>
      </c>
    </row>
    <row r="23" spans="1:8" x14ac:dyDescent="0.25">
      <c r="A23" s="26"/>
      <c r="B23" s="22" t="s">
        <v>1006</v>
      </c>
      <c r="C23" s="22"/>
      <c r="D23" s="22">
        <v>1.5</v>
      </c>
      <c r="E23" s="22" t="s">
        <v>1970</v>
      </c>
      <c r="F23" s="23"/>
      <c r="G23" s="280">
        <v>0.25</v>
      </c>
      <c r="H23" s="27">
        <f>H22+H22*G23</f>
        <v>684.75</v>
      </c>
    </row>
    <row r="24" spans="1:8" x14ac:dyDescent="0.25">
      <c r="A24" s="22"/>
      <c r="B24" s="22" t="s">
        <v>1971</v>
      </c>
      <c r="C24" s="22"/>
      <c r="D24" s="22">
        <v>3</v>
      </c>
      <c r="E24" s="22" t="s">
        <v>1972</v>
      </c>
      <c r="F24" s="23"/>
      <c r="G24" s="75"/>
    </row>
    <row r="25" spans="1:8" x14ac:dyDescent="0.25">
      <c r="A25" s="23"/>
      <c r="B25" s="22" t="s">
        <v>1973</v>
      </c>
      <c r="C25" s="22"/>
      <c r="D25" s="22">
        <v>3</v>
      </c>
      <c r="E25" s="22" t="s">
        <v>1974</v>
      </c>
      <c r="F25" s="23"/>
    </row>
    <row r="26" spans="1:8" x14ac:dyDescent="0.25">
      <c r="A26" s="22"/>
      <c r="B26" s="22"/>
      <c r="C26" s="22"/>
      <c r="D26" s="22"/>
      <c r="E26" s="22"/>
      <c r="F26" s="23"/>
    </row>
    <row r="27" spans="1:8" x14ac:dyDescent="0.25">
      <c r="A27" s="22"/>
      <c r="B27" s="22"/>
      <c r="C27" s="22"/>
      <c r="D27" s="22">
        <f>SUM(D23:D26)</f>
        <v>7.5</v>
      </c>
      <c r="E27" s="22" t="s">
        <v>1975</v>
      </c>
      <c r="F27" s="23">
        <f>D27*25</f>
        <v>187.5</v>
      </c>
      <c r="G27" s="94"/>
    </row>
    <row r="28" spans="1:8" x14ac:dyDescent="0.25">
      <c r="A28" s="22"/>
      <c r="B28" s="22"/>
      <c r="C28" s="22"/>
      <c r="D28" s="22"/>
      <c r="E28" s="22"/>
      <c r="F28" s="23"/>
    </row>
    <row r="29" spans="1:8" x14ac:dyDescent="0.25">
      <c r="A29" s="22"/>
      <c r="B29" s="22"/>
      <c r="C29" s="22"/>
      <c r="D29" s="22"/>
      <c r="E29" s="22" t="s">
        <v>158</v>
      </c>
      <c r="F29" s="23">
        <f>SUM(F20:F27)</f>
        <v>868.5</v>
      </c>
    </row>
    <row r="30" spans="1:8" x14ac:dyDescent="0.25">
      <c r="A30" s="22"/>
      <c r="B30" s="22"/>
      <c r="C30" s="22"/>
      <c r="D30" s="22" t="s">
        <v>1976</v>
      </c>
      <c r="F30" s="23">
        <v>150</v>
      </c>
    </row>
    <row r="31" spans="1:8" x14ac:dyDescent="0.25">
      <c r="A31" s="22"/>
      <c r="B31" s="22"/>
      <c r="C31" s="22"/>
      <c r="D31" s="22"/>
      <c r="E31" s="22"/>
      <c r="F31" s="22"/>
    </row>
    <row r="32" spans="1:8" x14ac:dyDescent="0.25">
      <c r="A32" s="22"/>
      <c r="B32" s="22"/>
      <c r="C32" s="22"/>
      <c r="D32" s="22"/>
      <c r="E32" s="22" t="s">
        <v>158</v>
      </c>
      <c r="F32" s="100">
        <f>SUM(F29:F30)</f>
        <v>1018.5</v>
      </c>
    </row>
    <row r="33" spans="1:6" x14ac:dyDescent="0.25">
      <c r="A33" s="22"/>
      <c r="B33" s="22"/>
      <c r="C33" s="22"/>
      <c r="D33" s="22"/>
      <c r="E33" s="22"/>
      <c r="F33" s="23"/>
    </row>
    <row r="34" spans="1:6" x14ac:dyDescent="0.25">
      <c r="A34" s="22"/>
      <c r="B34" s="22"/>
      <c r="C34" s="22"/>
      <c r="D34" s="22"/>
      <c r="E34" s="22"/>
      <c r="F34" s="23"/>
    </row>
    <row r="35" spans="1:6" x14ac:dyDescent="0.25">
      <c r="A35" s="22"/>
      <c r="B35" s="22"/>
      <c r="C35" s="22"/>
      <c r="D35" s="22"/>
      <c r="E35" s="79"/>
      <c r="F35" s="30"/>
    </row>
    <row r="36" spans="1:6" x14ac:dyDescent="0.25">
      <c r="A36" s="19"/>
      <c r="B36" s="19"/>
      <c r="C36" s="19"/>
      <c r="D36" s="19"/>
      <c r="E36" s="80"/>
      <c r="F36" s="20"/>
    </row>
    <row r="37" spans="1:6" x14ac:dyDescent="0.25">
      <c r="A37" s="19"/>
      <c r="B37" s="19"/>
      <c r="C37" s="19"/>
      <c r="D37" s="19"/>
      <c r="E37" s="19"/>
      <c r="F37" s="31"/>
    </row>
    <row r="38" spans="1:6" x14ac:dyDescent="0.25">
      <c r="A38" s="19"/>
      <c r="B38" s="19"/>
      <c r="C38" s="19"/>
      <c r="D38" s="19"/>
      <c r="E38" s="19"/>
      <c r="F38" s="19"/>
    </row>
    <row r="39" spans="1:6" x14ac:dyDescent="0.25">
      <c r="A39" s="32" t="s">
        <v>15</v>
      </c>
      <c r="B39" s="33"/>
      <c r="C39" s="33"/>
      <c r="D39" s="33"/>
      <c r="E39" s="33"/>
      <c r="F39" s="34" t="s">
        <v>16</v>
      </c>
    </row>
    <row r="40" spans="1:6" x14ac:dyDescent="0.25">
      <c r="A40" s="32"/>
      <c r="B40" s="33"/>
      <c r="C40" s="33"/>
      <c r="D40" s="33"/>
      <c r="E40" s="33"/>
      <c r="F40" s="35"/>
    </row>
    <row r="41" spans="1:6" x14ac:dyDescent="0.25">
      <c r="A41" s="32" t="s">
        <v>17</v>
      </c>
      <c r="B41" s="33"/>
      <c r="C41" s="33"/>
      <c r="D41" s="33"/>
      <c r="E41" s="33"/>
      <c r="F41" s="36"/>
    </row>
    <row r="42" spans="1:6" x14ac:dyDescent="0.25">
      <c r="A42" s="37"/>
      <c r="B42" s="38"/>
      <c r="C42" s="38"/>
      <c r="D42" s="38"/>
      <c r="E42" s="38"/>
      <c r="F42" s="34" t="s">
        <v>18</v>
      </c>
    </row>
    <row r="43" spans="1:6" x14ac:dyDescent="0.25">
      <c r="A43" s="32" t="s">
        <v>1969</v>
      </c>
      <c r="B43" s="33"/>
      <c r="C43" s="33"/>
      <c r="D43" s="33"/>
      <c r="E43" s="33"/>
      <c r="F43" s="39"/>
    </row>
    <row r="44" spans="1:6" x14ac:dyDescent="0.25">
      <c r="A44" s="40"/>
      <c r="B44" s="41"/>
      <c r="C44" s="41"/>
      <c r="D44" s="41"/>
      <c r="E44" s="41"/>
      <c r="F44" s="36"/>
    </row>
    <row r="47" spans="1:6" x14ac:dyDescent="0.25">
      <c r="F47" s="27"/>
    </row>
    <row r="48" spans="1:6" x14ac:dyDescent="0.25">
      <c r="F48" s="24"/>
    </row>
    <row r="49" spans="6:6" x14ac:dyDescent="0.25">
      <c r="F49" s="24"/>
    </row>
    <row r="51" spans="6:6" x14ac:dyDescent="0.25">
      <c r="F51" s="24">
        <f>SUM(F47:F50)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35433070866141736" header="0.31496062992125984" footer="0.31496062992125984"/>
  <pageSetup paperSize="9" scale="94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5125-71F6-4516-960A-B06531667725}">
  <sheetPr>
    <pageSetUpPr fitToPage="1"/>
  </sheetPr>
  <dimension ref="A1:H111"/>
  <sheetViews>
    <sheetView workbookViewId="0">
      <selection activeCell="J93" sqref="J93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28515625" customWidth="1"/>
    <col min="5" max="5" width="34" customWidth="1"/>
    <col min="6" max="6" width="37.7109375" customWidth="1"/>
    <col min="7" max="7" width="9.42578125" style="27" bestFit="1" customWidth="1"/>
    <col min="8" max="8" width="14.7109375" bestFit="1" customWidth="1"/>
    <col min="9" max="9" width="12.140625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2112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81"/>
      <c r="B6" s="281"/>
      <c r="C6" s="281"/>
      <c r="D6" s="281"/>
      <c r="E6" s="281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2063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2047</v>
      </c>
      <c r="B10" s="309"/>
      <c r="C10" s="309"/>
      <c r="D10" s="309"/>
      <c r="E10" s="310"/>
      <c r="F10" s="10"/>
    </row>
    <row r="11" spans="1:8" x14ac:dyDescent="0.25">
      <c r="A11" s="311" t="s">
        <v>2048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ht="15.75" customHeight="1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ht="15.75" customHeight="1" x14ac:dyDescent="0.25">
      <c r="A14" s="294">
        <v>130</v>
      </c>
      <c r="B14" s="294" t="s">
        <v>111</v>
      </c>
      <c r="C14" s="294"/>
      <c r="D14" s="294"/>
      <c r="E14" s="45" t="s">
        <v>2114</v>
      </c>
      <c r="F14" s="100">
        <f t="shared" ref="F14:F76" si="0">H14+H14*$H$84</f>
        <v>19.5</v>
      </c>
      <c r="G14" s="27">
        <v>0.12</v>
      </c>
      <c r="H14" s="47">
        <f t="shared" ref="H14:H76" si="1">G14*A14</f>
        <v>15.6</v>
      </c>
    </row>
    <row r="15" spans="1:8" ht="15.75" customHeight="1" x14ac:dyDescent="0.25">
      <c r="A15" s="294">
        <v>120</v>
      </c>
      <c r="B15" s="294" t="s">
        <v>111</v>
      </c>
      <c r="C15" s="294"/>
      <c r="D15" s="294"/>
      <c r="E15" s="45" t="s">
        <v>2115</v>
      </c>
      <c r="F15" s="100">
        <f t="shared" si="0"/>
        <v>30</v>
      </c>
      <c r="G15" s="27">
        <v>0.2</v>
      </c>
      <c r="H15" s="47">
        <f t="shared" si="1"/>
        <v>24</v>
      </c>
    </row>
    <row r="16" spans="1:8" ht="15.75" customHeight="1" x14ac:dyDescent="0.25">
      <c r="A16" s="294">
        <v>30</v>
      </c>
      <c r="B16" s="294" t="s">
        <v>116</v>
      </c>
      <c r="C16" s="294"/>
      <c r="D16" s="294"/>
      <c r="E16" s="45" t="s">
        <v>126</v>
      </c>
      <c r="F16" s="100">
        <f t="shared" si="0"/>
        <v>11.25</v>
      </c>
      <c r="G16" s="47">
        <v>0.3</v>
      </c>
      <c r="H16" s="47">
        <f t="shared" si="1"/>
        <v>9</v>
      </c>
    </row>
    <row r="17" spans="1:8" ht="15.75" customHeight="1" x14ac:dyDescent="0.25">
      <c r="A17" s="294">
        <v>12</v>
      </c>
      <c r="B17" s="294" t="s">
        <v>116</v>
      </c>
      <c r="C17" s="294"/>
      <c r="D17" s="294"/>
      <c r="E17" s="45" t="s">
        <v>1308</v>
      </c>
      <c r="F17" s="100">
        <f t="shared" si="0"/>
        <v>10.499999999999998</v>
      </c>
      <c r="G17" s="47">
        <v>0.7</v>
      </c>
      <c r="H17" s="47">
        <f t="shared" si="1"/>
        <v>8.3999999999999986</v>
      </c>
    </row>
    <row r="18" spans="1:8" ht="15.75" customHeight="1" x14ac:dyDescent="0.25">
      <c r="A18" s="294">
        <v>1</v>
      </c>
      <c r="B18" s="294" t="s">
        <v>116</v>
      </c>
      <c r="C18" s="294"/>
      <c r="D18" s="294"/>
      <c r="E18" s="45" t="s">
        <v>2116</v>
      </c>
      <c r="F18" s="100">
        <f t="shared" si="0"/>
        <v>3.75</v>
      </c>
      <c r="G18" s="27">
        <v>3</v>
      </c>
      <c r="H18" s="47">
        <f t="shared" si="1"/>
        <v>3</v>
      </c>
    </row>
    <row r="19" spans="1:8" ht="15.75" customHeight="1" x14ac:dyDescent="0.25">
      <c r="A19" s="294">
        <v>1</v>
      </c>
      <c r="B19" s="294" t="s">
        <v>116</v>
      </c>
      <c r="C19" s="294"/>
      <c r="D19" s="294"/>
      <c r="E19" s="45" t="s">
        <v>2117</v>
      </c>
      <c r="F19" s="100">
        <f t="shared" si="0"/>
        <v>10</v>
      </c>
      <c r="G19" s="27">
        <v>8</v>
      </c>
      <c r="H19" s="47">
        <f t="shared" si="1"/>
        <v>8</v>
      </c>
    </row>
    <row r="20" spans="1:8" x14ac:dyDescent="0.25">
      <c r="A20" s="22">
        <v>1</v>
      </c>
      <c r="B20" s="74" t="s">
        <v>116</v>
      </c>
      <c r="C20" s="22" t="s">
        <v>2064</v>
      </c>
      <c r="D20" s="22"/>
      <c r="E20" s="45" t="s">
        <v>2065</v>
      </c>
      <c r="F20" s="100">
        <f t="shared" si="0"/>
        <v>56.25</v>
      </c>
      <c r="G20" s="27">
        <v>45</v>
      </c>
      <c r="H20" s="47">
        <f t="shared" si="1"/>
        <v>45</v>
      </c>
    </row>
    <row r="21" spans="1:8" x14ac:dyDescent="0.25">
      <c r="A21" s="22">
        <v>1</v>
      </c>
      <c r="B21" s="74" t="s">
        <v>116</v>
      </c>
      <c r="C21" s="22" t="s">
        <v>2066</v>
      </c>
      <c r="D21" s="22"/>
      <c r="E21" s="22" t="s">
        <v>2067</v>
      </c>
      <c r="F21" s="100">
        <f t="shared" si="0"/>
        <v>56.25</v>
      </c>
      <c r="G21" s="27">
        <v>45</v>
      </c>
      <c r="H21" s="47">
        <f t="shared" si="1"/>
        <v>45</v>
      </c>
    </row>
    <row r="22" spans="1:8" x14ac:dyDescent="0.25">
      <c r="A22" s="22">
        <v>22</v>
      </c>
      <c r="B22" s="74" t="s">
        <v>116</v>
      </c>
      <c r="C22" s="22" t="s">
        <v>2068</v>
      </c>
      <c r="D22" s="22"/>
      <c r="E22" s="22" t="s">
        <v>2069</v>
      </c>
      <c r="F22" s="100">
        <f t="shared" si="0"/>
        <v>21.823999999999998</v>
      </c>
      <c r="G22" s="27">
        <v>0.79359999999999997</v>
      </c>
      <c r="H22" s="47">
        <f t="shared" si="1"/>
        <v>17.459199999999999</v>
      </c>
    </row>
    <row r="23" spans="1:8" x14ac:dyDescent="0.25">
      <c r="A23" s="22">
        <v>19</v>
      </c>
      <c r="B23" s="74" t="s">
        <v>116</v>
      </c>
      <c r="C23" s="22" t="s">
        <v>723</v>
      </c>
      <c r="D23" s="22"/>
      <c r="E23" s="22" t="s">
        <v>724</v>
      </c>
      <c r="F23" s="100">
        <f t="shared" si="0"/>
        <v>21.85</v>
      </c>
      <c r="G23" s="27">
        <v>0.92</v>
      </c>
      <c r="H23" s="47">
        <f t="shared" si="1"/>
        <v>17.48</v>
      </c>
    </row>
    <row r="24" spans="1:8" x14ac:dyDescent="0.25">
      <c r="A24" s="22">
        <v>9</v>
      </c>
      <c r="B24" s="74" t="s">
        <v>116</v>
      </c>
      <c r="C24" s="22" t="s">
        <v>725</v>
      </c>
      <c r="D24" s="22"/>
      <c r="E24" s="22" t="s">
        <v>726</v>
      </c>
      <c r="F24" s="100">
        <f t="shared" si="0"/>
        <v>23.512499999999999</v>
      </c>
      <c r="G24" s="27">
        <v>2.09</v>
      </c>
      <c r="H24" s="47">
        <f t="shared" si="1"/>
        <v>18.809999999999999</v>
      </c>
    </row>
    <row r="25" spans="1:8" x14ac:dyDescent="0.25">
      <c r="A25" s="22">
        <v>8</v>
      </c>
      <c r="B25" s="74" t="s">
        <v>116</v>
      </c>
      <c r="C25" s="22" t="s">
        <v>719</v>
      </c>
      <c r="D25" s="22"/>
      <c r="E25" s="22" t="s">
        <v>720</v>
      </c>
      <c r="F25" s="100">
        <f t="shared" si="0"/>
        <v>42.699999999999996</v>
      </c>
      <c r="G25" s="27">
        <v>4.2699999999999996</v>
      </c>
      <c r="H25" s="47">
        <f t="shared" si="1"/>
        <v>34.159999999999997</v>
      </c>
    </row>
    <row r="26" spans="1:8" x14ac:dyDescent="0.25">
      <c r="A26" s="22">
        <v>3</v>
      </c>
      <c r="B26" s="74" t="s">
        <v>116</v>
      </c>
      <c r="C26" s="22" t="s">
        <v>2070</v>
      </c>
      <c r="D26" s="22"/>
      <c r="E26" s="22" t="s">
        <v>2071</v>
      </c>
      <c r="F26" s="100">
        <f t="shared" si="0"/>
        <v>19.350000000000001</v>
      </c>
      <c r="G26" s="27">
        <v>5.16</v>
      </c>
      <c r="H26" s="47">
        <f t="shared" si="1"/>
        <v>15.48</v>
      </c>
    </row>
    <row r="27" spans="1:8" x14ac:dyDescent="0.25">
      <c r="A27" s="22">
        <v>10</v>
      </c>
      <c r="B27" s="74" t="s">
        <v>116</v>
      </c>
      <c r="C27" s="22" t="s">
        <v>713</v>
      </c>
      <c r="D27" s="22"/>
      <c r="E27" s="22" t="s">
        <v>714</v>
      </c>
      <c r="F27" s="100">
        <f t="shared" si="0"/>
        <v>62.250000000000007</v>
      </c>
      <c r="G27" s="27">
        <v>4.9800000000000004</v>
      </c>
      <c r="H27" s="47">
        <f t="shared" si="1"/>
        <v>49.800000000000004</v>
      </c>
    </row>
    <row r="28" spans="1:8" x14ac:dyDescent="0.25">
      <c r="A28" s="22">
        <v>20</v>
      </c>
      <c r="B28" s="74" t="s">
        <v>116</v>
      </c>
      <c r="C28" s="22" t="s">
        <v>715</v>
      </c>
      <c r="D28" s="22"/>
      <c r="E28" s="22" t="s">
        <v>716</v>
      </c>
      <c r="F28" s="100">
        <f t="shared" si="0"/>
        <v>259.5</v>
      </c>
      <c r="G28" s="27">
        <v>10.38</v>
      </c>
      <c r="H28" s="47">
        <f t="shared" si="1"/>
        <v>207.60000000000002</v>
      </c>
    </row>
    <row r="29" spans="1:8" x14ac:dyDescent="0.25">
      <c r="A29" s="22">
        <v>2</v>
      </c>
      <c r="B29" s="74" t="s">
        <v>116</v>
      </c>
      <c r="C29" s="22" t="s">
        <v>2072</v>
      </c>
      <c r="D29" s="22"/>
      <c r="E29" s="22" t="s">
        <v>2073</v>
      </c>
      <c r="F29" s="100">
        <f t="shared" si="0"/>
        <v>19.3</v>
      </c>
      <c r="G29" s="27">
        <v>7.72</v>
      </c>
      <c r="H29" s="47">
        <f t="shared" si="1"/>
        <v>15.44</v>
      </c>
    </row>
    <row r="30" spans="1:8" x14ac:dyDescent="0.25">
      <c r="A30" s="22">
        <v>1</v>
      </c>
      <c r="B30" s="22" t="s">
        <v>116</v>
      </c>
      <c r="C30" s="22" t="s">
        <v>2074</v>
      </c>
      <c r="D30" s="22"/>
      <c r="E30" s="22" t="s">
        <v>2075</v>
      </c>
      <c r="F30" s="100">
        <f t="shared" si="0"/>
        <v>4.5875000000000004</v>
      </c>
      <c r="G30" s="27">
        <v>3.67</v>
      </c>
      <c r="H30" s="47">
        <f t="shared" si="1"/>
        <v>3.67</v>
      </c>
    </row>
    <row r="31" spans="1:8" x14ac:dyDescent="0.25">
      <c r="A31" s="22">
        <v>1</v>
      </c>
      <c r="B31" s="22" t="s">
        <v>116</v>
      </c>
      <c r="C31" s="22" t="s">
        <v>2076</v>
      </c>
      <c r="D31" s="22"/>
      <c r="E31" s="22" t="s">
        <v>2077</v>
      </c>
      <c r="F31" s="100">
        <f t="shared" si="0"/>
        <v>1.7999999999999998</v>
      </c>
      <c r="G31" s="27">
        <v>1.44</v>
      </c>
      <c r="H31" s="47">
        <f t="shared" si="1"/>
        <v>1.44</v>
      </c>
    </row>
    <row r="32" spans="1:8" x14ac:dyDescent="0.25">
      <c r="A32" s="22">
        <v>2</v>
      </c>
      <c r="B32" s="22" t="s">
        <v>116</v>
      </c>
      <c r="C32" s="22" t="s">
        <v>2078</v>
      </c>
      <c r="D32" s="22"/>
      <c r="E32" s="22" t="s">
        <v>2079</v>
      </c>
      <c r="F32" s="100">
        <f t="shared" si="0"/>
        <v>9.25</v>
      </c>
      <c r="G32" s="27">
        <v>3.7</v>
      </c>
      <c r="H32" s="47">
        <f t="shared" si="1"/>
        <v>7.4</v>
      </c>
    </row>
    <row r="33" spans="1:8" x14ac:dyDescent="0.25">
      <c r="A33" s="22">
        <v>1</v>
      </c>
      <c r="B33" s="22" t="s">
        <v>116</v>
      </c>
      <c r="C33" s="22" t="s">
        <v>2080</v>
      </c>
      <c r="D33" s="22"/>
      <c r="E33" s="22" t="s">
        <v>2081</v>
      </c>
      <c r="F33" s="100">
        <f t="shared" si="0"/>
        <v>2.25</v>
      </c>
      <c r="G33" s="27">
        <v>1.8</v>
      </c>
      <c r="H33" s="47">
        <f t="shared" si="1"/>
        <v>1.8</v>
      </c>
    </row>
    <row r="34" spans="1:8" x14ac:dyDescent="0.25">
      <c r="A34" s="22">
        <v>1</v>
      </c>
      <c r="B34" s="22" t="s">
        <v>116</v>
      </c>
      <c r="C34" s="22" t="s">
        <v>2082</v>
      </c>
      <c r="D34" s="22"/>
      <c r="E34" s="22" t="s">
        <v>2083</v>
      </c>
      <c r="F34" s="100">
        <f t="shared" si="0"/>
        <v>45.0625</v>
      </c>
      <c r="G34" s="27">
        <v>36.049999999999997</v>
      </c>
      <c r="H34" s="47">
        <f t="shared" si="1"/>
        <v>36.049999999999997</v>
      </c>
    </row>
    <row r="35" spans="1:8" x14ac:dyDescent="0.25">
      <c r="A35" s="22">
        <v>1</v>
      </c>
      <c r="B35" s="22" t="s">
        <v>116</v>
      </c>
      <c r="C35" s="22" t="s">
        <v>2084</v>
      </c>
      <c r="D35" s="22"/>
      <c r="E35" s="22" t="s">
        <v>2085</v>
      </c>
      <c r="F35" s="100">
        <f t="shared" si="0"/>
        <v>61.275000000000006</v>
      </c>
      <c r="G35" s="27">
        <v>49.02</v>
      </c>
      <c r="H35" s="47">
        <f t="shared" si="1"/>
        <v>49.02</v>
      </c>
    </row>
    <row r="36" spans="1:8" x14ac:dyDescent="0.25">
      <c r="A36" s="22">
        <v>1</v>
      </c>
      <c r="B36" s="22" t="s">
        <v>116</v>
      </c>
      <c r="C36" s="22" t="s">
        <v>2086</v>
      </c>
      <c r="D36" s="22"/>
      <c r="E36" s="22" t="s">
        <v>2087</v>
      </c>
      <c r="F36" s="100">
        <f t="shared" si="0"/>
        <v>34.987499999999997</v>
      </c>
      <c r="G36" s="27">
        <v>27.99</v>
      </c>
      <c r="H36" s="47">
        <f t="shared" si="1"/>
        <v>27.99</v>
      </c>
    </row>
    <row r="37" spans="1:8" x14ac:dyDescent="0.25">
      <c r="A37" s="22">
        <v>1</v>
      </c>
      <c r="B37" s="22" t="s">
        <v>116</v>
      </c>
      <c r="C37" s="22" t="s">
        <v>2088</v>
      </c>
      <c r="D37" s="22"/>
      <c r="E37" s="22" t="s">
        <v>2129</v>
      </c>
      <c r="F37" s="100">
        <f t="shared" si="0"/>
        <v>43.75</v>
      </c>
      <c r="G37" s="27">
        <v>35</v>
      </c>
      <c r="H37" s="47">
        <f t="shared" si="1"/>
        <v>35</v>
      </c>
    </row>
    <row r="38" spans="1:8" x14ac:dyDescent="0.25">
      <c r="A38" s="22">
        <v>1</v>
      </c>
      <c r="B38" s="22" t="s">
        <v>116</v>
      </c>
      <c r="C38" s="22" t="s">
        <v>2089</v>
      </c>
      <c r="D38" s="22"/>
      <c r="E38" s="22" t="s">
        <v>2130</v>
      </c>
      <c r="F38" s="100">
        <f t="shared" si="0"/>
        <v>18.75</v>
      </c>
      <c r="G38" s="27">
        <v>15</v>
      </c>
      <c r="H38" s="47">
        <f t="shared" si="1"/>
        <v>15</v>
      </c>
    </row>
    <row r="39" spans="1:8" x14ac:dyDescent="0.25">
      <c r="A39" s="22">
        <v>1</v>
      </c>
      <c r="B39" s="22" t="s">
        <v>116</v>
      </c>
      <c r="C39" s="22" t="s">
        <v>2090</v>
      </c>
      <c r="D39" s="22"/>
      <c r="E39" s="22" t="s">
        <v>2091</v>
      </c>
      <c r="F39" s="100">
        <f t="shared" si="0"/>
        <v>12.1</v>
      </c>
      <c r="G39" s="27">
        <v>9.68</v>
      </c>
      <c r="H39" s="47">
        <f t="shared" si="1"/>
        <v>9.68</v>
      </c>
    </row>
    <row r="40" spans="1:8" x14ac:dyDescent="0.25">
      <c r="A40" s="22">
        <v>1</v>
      </c>
      <c r="B40" s="22" t="s">
        <v>116</v>
      </c>
      <c r="C40" s="22"/>
      <c r="D40" s="22"/>
      <c r="E40" s="22" t="s">
        <v>395</v>
      </c>
      <c r="F40" s="100">
        <f t="shared" si="0"/>
        <v>17.5</v>
      </c>
      <c r="G40" s="27">
        <v>14</v>
      </c>
      <c r="H40" s="47">
        <f t="shared" si="1"/>
        <v>14</v>
      </c>
    </row>
    <row r="41" spans="1:8" x14ac:dyDescent="0.25">
      <c r="A41" s="22">
        <v>1</v>
      </c>
      <c r="B41" s="22" t="s">
        <v>116</v>
      </c>
      <c r="C41" s="22" t="s">
        <v>717</v>
      </c>
      <c r="D41" s="22"/>
      <c r="E41" s="22" t="s">
        <v>718</v>
      </c>
      <c r="F41" s="100">
        <f t="shared" si="0"/>
        <v>11.174999999999999</v>
      </c>
      <c r="G41" s="27">
        <v>8.94</v>
      </c>
      <c r="H41" s="47">
        <f t="shared" si="1"/>
        <v>8.94</v>
      </c>
    </row>
    <row r="42" spans="1:8" x14ac:dyDescent="0.25">
      <c r="A42" s="22">
        <v>1</v>
      </c>
      <c r="B42" s="22" t="s">
        <v>116</v>
      </c>
      <c r="C42" s="22" t="s">
        <v>2092</v>
      </c>
      <c r="D42" s="22"/>
      <c r="E42" s="22" t="s">
        <v>2093</v>
      </c>
      <c r="F42" s="100">
        <f t="shared" si="0"/>
        <v>1.88</v>
      </c>
      <c r="G42" s="27">
        <v>1.504</v>
      </c>
      <c r="H42" s="47">
        <f t="shared" si="1"/>
        <v>1.504</v>
      </c>
    </row>
    <row r="43" spans="1:8" x14ac:dyDescent="0.25">
      <c r="A43" s="22">
        <v>1</v>
      </c>
      <c r="B43" s="22" t="s">
        <v>116</v>
      </c>
      <c r="C43" s="22" t="s">
        <v>2094</v>
      </c>
      <c r="D43" s="22"/>
      <c r="E43" s="22" t="s">
        <v>2095</v>
      </c>
      <c r="F43" s="100">
        <f t="shared" si="0"/>
        <v>2.9875000000000003</v>
      </c>
      <c r="G43" s="27">
        <v>2.39</v>
      </c>
      <c r="H43" s="47">
        <f t="shared" si="1"/>
        <v>2.39</v>
      </c>
    </row>
    <row r="44" spans="1:8" x14ac:dyDescent="0.25">
      <c r="A44" s="22">
        <v>6</v>
      </c>
      <c r="B44" s="22" t="s">
        <v>116</v>
      </c>
      <c r="C44" s="22" t="s">
        <v>2096</v>
      </c>
      <c r="D44" s="22"/>
      <c r="E44" s="22" t="s">
        <v>2097</v>
      </c>
      <c r="F44" s="100">
        <f t="shared" si="0"/>
        <v>180</v>
      </c>
      <c r="G44" s="27">
        <v>24</v>
      </c>
      <c r="H44" s="47">
        <f t="shared" si="1"/>
        <v>144</v>
      </c>
    </row>
    <row r="45" spans="1:8" x14ac:dyDescent="0.25">
      <c r="A45" s="22">
        <v>1</v>
      </c>
      <c r="B45" s="22" t="s">
        <v>116</v>
      </c>
      <c r="C45" s="22" t="s">
        <v>2098</v>
      </c>
      <c r="D45" s="22"/>
      <c r="E45" s="22" t="s">
        <v>2099</v>
      </c>
      <c r="F45" s="100">
        <f t="shared" si="0"/>
        <v>27.25</v>
      </c>
      <c r="G45" s="27">
        <v>21.8</v>
      </c>
      <c r="H45" s="47">
        <f t="shared" si="1"/>
        <v>21.8</v>
      </c>
    </row>
    <row r="46" spans="1:8" x14ac:dyDescent="0.25">
      <c r="A46" s="22">
        <v>19</v>
      </c>
      <c r="B46" s="22" t="s">
        <v>116</v>
      </c>
      <c r="C46" s="22" t="s">
        <v>2100</v>
      </c>
      <c r="D46" s="22"/>
      <c r="E46" s="22" t="s">
        <v>2101</v>
      </c>
      <c r="F46" s="100">
        <f t="shared" si="0"/>
        <v>119.9375</v>
      </c>
      <c r="G46" s="27">
        <v>5.05</v>
      </c>
      <c r="H46" s="47">
        <f t="shared" si="1"/>
        <v>95.95</v>
      </c>
    </row>
    <row r="47" spans="1:8" x14ac:dyDescent="0.25">
      <c r="A47" s="22">
        <v>9</v>
      </c>
      <c r="B47" s="22" t="s">
        <v>116</v>
      </c>
      <c r="C47" s="22" t="s">
        <v>2102</v>
      </c>
      <c r="D47" s="22"/>
      <c r="E47" s="22" t="s">
        <v>2103</v>
      </c>
      <c r="F47" s="100">
        <f t="shared" si="0"/>
        <v>78.412499999999994</v>
      </c>
      <c r="G47" s="27">
        <v>6.97</v>
      </c>
      <c r="H47" s="47">
        <f t="shared" si="1"/>
        <v>62.73</v>
      </c>
    </row>
    <row r="48" spans="1:8" x14ac:dyDescent="0.25">
      <c r="A48" s="22">
        <v>1</v>
      </c>
      <c r="B48" s="22" t="s">
        <v>116</v>
      </c>
      <c r="C48" s="22" t="s">
        <v>2104</v>
      </c>
      <c r="D48" s="22"/>
      <c r="E48" s="22" t="s">
        <v>1796</v>
      </c>
      <c r="F48" s="100">
        <f t="shared" si="0"/>
        <v>71.575000000000003</v>
      </c>
      <c r="G48" s="27">
        <v>57.26</v>
      </c>
      <c r="H48" s="47">
        <f t="shared" si="1"/>
        <v>57.26</v>
      </c>
    </row>
    <row r="49" spans="1:8" x14ac:dyDescent="0.25">
      <c r="A49" s="22">
        <v>1</v>
      </c>
      <c r="B49" s="19" t="s">
        <v>116</v>
      </c>
      <c r="C49" s="22" t="s">
        <v>1964</v>
      </c>
      <c r="D49" s="22"/>
      <c r="E49" s="22" t="s">
        <v>1965</v>
      </c>
      <c r="F49" s="100">
        <f t="shared" si="0"/>
        <v>131.875</v>
      </c>
      <c r="G49" s="27">
        <v>105.5</v>
      </c>
      <c r="H49" s="47">
        <f t="shared" si="1"/>
        <v>105.5</v>
      </c>
    </row>
    <row r="50" spans="1:8" x14ac:dyDescent="0.25">
      <c r="A50" s="22">
        <v>1</v>
      </c>
      <c r="B50" s="22" t="s">
        <v>116</v>
      </c>
      <c r="C50" s="22" t="s">
        <v>2105</v>
      </c>
      <c r="D50" s="22"/>
      <c r="E50" s="45" t="s">
        <v>2106</v>
      </c>
      <c r="F50" s="100">
        <f t="shared" si="0"/>
        <v>4.6811249999999998</v>
      </c>
      <c r="G50" s="27">
        <v>3.7448999999999999</v>
      </c>
      <c r="H50" s="47">
        <f t="shared" si="1"/>
        <v>3.7448999999999999</v>
      </c>
    </row>
    <row r="51" spans="1:8" x14ac:dyDescent="0.25">
      <c r="A51" s="22"/>
      <c r="B51" s="22"/>
      <c r="C51" s="22"/>
      <c r="D51" s="22"/>
      <c r="E51" s="45" t="s">
        <v>2131</v>
      </c>
      <c r="F51" s="100">
        <v>25</v>
      </c>
      <c r="H51" s="27">
        <v>20</v>
      </c>
    </row>
    <row r="52" spans="1:8" x14ac:dyDescent="0.25">
      <c r="A52" s="22">
        <v>1</v>
      </c>
      <c r="B52" s="19" t="s">
        <v>116</v>
      </c>
      <c r="C52" s="22" t="s">
        <v>2107</v>
      </c>
      <c r="D52" s="22"/>
      <c r="E52" s="22" t="s">
        <v>2108</v>
      </c>
      <c r="F52" s="100">
        <f t="shared" si="0"/>
        <v>10.149999999999999</v>
      </c>
      <c r="G52" s="27">
        <v>8.1199999999999992</v>
      </c>
      <c r="H52" s="47">
        <f t="shared" si="1"/>
        <v>8.1199999999999992</v>
      </c>
    </row>
    <row r="53" spans="1:8" x14ac:dyDescent="0.25">
      <c r="A53" s="22">
        <v>2</v>
      </c>
      <c r="B53" s="19" t="s">
        <v>116</v>
      </c>
      <c r="C53" s="22" t="s">
        <v>1149</v>
      </c>
      <c r="D53" s="22"/>
      <c r="E53" s="22" t="s">
        <v>1867</v>
      </c>
      <c r="F53" s="100">
        <f t="shared" si="0"/>
        <v>89.175000000000011</v>
      </c>
      <c r="G53" s="27">
        <v>35.67</v>
      </c>
      <c r="H53" s="47">
        <f t="shared" si="1"/>
        <v>71.34</v>
      </c>
    </row>
    <row r="54" spans="1:8" x14ac:dyDescent="0.25">
      <c r="A54" s="22">
        <v>2</v>
      </c>
      <c r="B54" s="19" t="s">
        <v>116</v>
      </c>
      <c r="C54" s="22" t="s">
        <v>2109</v>
      </c>
      <c r="D54" s="22"/>
      <c r="E54" s="22" t="s">
        <v>950</v>
      </c>
      <c r="F54" s="100">
        <f t="shared" si="0"/>
        <v>31.9</v>
      </c>
      <c r="G54" s="27">
        <v>12.76</v>
      </c>
      <c r="H54" s="47">
        <f t="shared" si="1"/>
        <v>25.52</v>
      </c>
    </row>
    <row r="55" spans="1:8" x14ac:dyDescent="0.25">
      <c r="A55" s="22">
        <v>1</v>
      </c>
      <c r="B55" s="19" t="s">
        <v>116</v>
      </c>
      <c r="C55" s="22"/>
      <c r="D55" s="22"/>
      <c r="E55" s="22" t="s">
        <v>948</v>
      </c>
      <c r="F55" s="100">
        <f t="shared" si="0"/>
        <v>43.75</v>
      </c>
      <c r="G55" s="27">
        <v>35</v>
      </c>
      <c r="H55" s="47">
        <f t="shared" si="1"/>
        <v>35</v>
      </c>
    </row>
    <row r="56" spans="1:8" x14ac:dyDescent="0.25">
      <c r="A56" s="22">
        <v>10</v>
      </c>
      <c r="B56" s="19" t="s">
        <v>116</v>
      </c>
      <c r="C56" s="22"/>
      <c r="D56" s="22"/>
      <c r="E56" s="22" t="s">
        <v>2132</v>
      </c>
      <c r="F56" s="100">
        <f t="shared" si="0"/>
        <v>100</v>
      </c>
      <c r="G56" s="27">
        <v>8</v>
      </c>
      <c r="H56" s="47">
        <f t="shared" si="1"/>
        <v>80</v>
      </c>
    </row>
    <row r="57" spans="1:8" s="25" customFormat="1" x14ac:dyDescent="0.25">
      <c r="A57" s="29">
        <v>580</v>
      </c>
      <c r="B57" s="29" t="s">
        <v>111</v>
      </c>
      <c r="C57" s="29"/>
      <c r="D57" s="29"/>
      <c r="E57" s="29" t="s">
        <v>168</v>
      </c>
      <c r="F57" s="100">
        <f t="shared" si="0"/>
        <v>94.25</v>
      </c>
      <c r="G57" s="27">
        <v>0.13</v>
      </c>
      <c r="H57" s="47">
        <f t="shared" si="1"/>
        <v>75.400000000000006</v>
      </c>
    </row>
    <row r="58" spans="1:8" x14ac:dyDescent="0.25">
      <c r="A58" s="46">
        <v>380</v>
      </c>
      <c r="B58" s="29" t="s">
        <v>111</v>
      </c>
      <c r="C58" s="29"/>
      <c r="D58" s="29"/>
      <c r="E58" s="29" t="s">
        <v>169</v>
      </c>
      <c r="F58" s="100">
        <f t="shared" si="0"/>
        <v>95</v>
      </c>
      <c r="G58" s="27">
        <v>0.2</v>
      </c>
      <c r="H58" s="47">
        <f t="shared" si="1"/>
        <v>76</v>
      </c>
    </row>
    <row r="59" spans="1:8" x14ac:dyDescent="0.25">
      <c r="A59" s="29">
        <f>23+12+23+23+24+15+23+14+25+20+30</f>
        <v>232</v>
      </c>
      <c r="B59" s="29" t="s">
        <v>111</v>
      </c>
      <c r="C59" s="29"/>
      <c r="D59" s="29"/>
      <c r="E59" s="29" t="s">
        <v>178</v>
      </c>
      <c r="F59" s="100">
        <f t="shared" si="0"/>
        <v>101.49999999999999</v>
      </c>
      <c r="G59" s="27">
        <v>0.35</v>
      </c>
      <c r="H59" s="47">
        <f t="shared" si="1"/>
        <v>81.199999999999989</v>
      </c>
    </row>
    <row r="60" spans="1:8" x14ac:dyDescent="0.25">
      <c r="A60" s="46">
        <v>30</v>
      </c>
      <c r="B60" s="19" t="s">
        <v>111</v>
      </c>
      <c r="C60" s="22"/>
      <c r="D60" s="22"/>
      <c r="E60" s="29" t="s">
        <v>308</v>
      </c>
      <c r="F60" s="100">
        <f t="shared" si="0"/>
        <v>20.625</v>
      </c>
      <c r="G60" s="27">
        <v>0.55000000000000004</v>
      </c>
      <c r="H60" s="47">
        <f t="shared" si="1"/>
        <v>16.5</v>
      </c>
    </row>
    <row r="61" spans="1:8" x14ac:dyDescent="0.25">
      <c r="A61" s="46">
        <v>55</v>
      </c>
      <c r="B61" s="19" t="s">
        <v>111</v>
      </c>
      <c r="C61" s="22"/>
      <c r="D61" s="22"/>
      <c r="E61" s="29" t="s">
        <v>2119</v>
      </c>
      <c r="F61" s="100">
        <f t="shared" si="0"/>
        <v>27.5</v>
      </c>
      <c r="G61" s="27">
        <v>0.4</v>
      </c>
      <c r="H61" s="47">
        <f t="shared" si="1"/>
        <v>22</v>
      </c>
    </row>
    <row r="62" spans="1:8" x14ac:dyDescent="0.25">
      <c r="A62" s="46">
        <v>20</v>
      </c>
      <c r="B62" s="19" t="s">
        <v>111</v>
      </c>
      <c r="C62" s="22"/>
      <c r="D62" s="22"/>
      <c r="E62" s="29" t="s">
        <v>2120</v>
      </c>
      <c r="F62" s="100">
        <f t="shared" si="0"/>
        <v>17.5</v>
      </c>
      <c r="G62" s="27">
        <v>0.7</v>
      </c>
      <c r="H62" s="47">
        <f t="shared" si="1"/>
        <v>14</v>
      </c>
    </row>
    <row r="63" spans="1:8" x14ac:dyDescent="0.25">
      <c r="A63" s="46">
        <v>40</v>
      </c>
      <c r="B63" s="19" t="s">
        <v>111</v>
      </c>
      <c r="C63" s="22"/>
      <c r="D63" s="22"/>
      <c r="E63" s="29" t="s">
        <v>886</v>
      </c>
      <c r="F63" s="100">
        <f t="shared" si="0"/>
        <v>30</v>
      </c>
      <c r="G63" s="27">
        <v>0.6</v>
      </c>
      <c r="H63" s="47">
        <f t="shared" si="1"/>
        <v>24</v>
      </c>
    </row>
    <row r="64" spans="1:8" x14ac:dyDescent="0.25">
      <c r="A64" s="46">
        <v>23</v>
      </c>
      <c r="B64" s="19" t="s">
        <v>111</v>
      </c>
      <c r="C64" s="22"/>
      <c r="D64" s="22"/>
      <c r="E64" s="29" t="s">
        <v>2121</v>
      </c>
      <c r="F64" s="100">
        <f t="shared" si="0"/>
        <v>8.625</v>
      </c>
      <c r="G64" s="27">
        <v>0.3</v>
      </c>
      <c r="H64" s="47">
        <f t="shared" si="1"/>
        <v>6.8999999999999995</v>
      </c>
    </row>
    <row r="65" spans="1:8" x14ac:dyDescent="0.25">
      <c r="A65" s="46">
        <v>1</v>
      </c>
      <c r="B65" s="19" t="s">
        <v>116</v>
      </c>
      <c r="C65" s="22"/>
      <c r="D65" s="22"/>
      <c r="E65" s="29" t="s">
        <v>2134</v>
      </c>
      <c r="F65" s="100">
        <f t="shared" si="0"/>
        <v>56.25</v>
      </c>
      <c r="G65" s="27">
        <v>45</v>
      </c>
      <c r="H65" s="47">
        <f t="shared" si="1"/>
        <v>45</v>
      </c>
    </row>
    <row r="66" spans="1:8" x14ac:dyDescent="0.25">
      <c r="A66" s="46">
        <v>4</v>
      </c>
      <c r="B66" s="19" t="s">
        <v>111</v>
      </c>
      <c r="C66" s="22"/>
      <c r="D66" s="22"/>
      <c r="E66" s="29" t="s">
        <v>127</v>
      </c>
      <c r="F66" s="100">
        <f t="shared" si="0"/>
        <v>2.25</v>
      </c>
      <c r="G66" s="27">
        <v>0.45</v>
      </c>
      <c r="H66" s="47">
        <f t="shared" si="1"/>
        <v>1.8</v>
      </c>
    </row>
    <row r="67" spans="1:8" x14ac:dyDescent="0.25">
      <c r="A67" s="46">
        <v>4</v>
      </c>
      <c r="B67" s="19" t="s">
        <v>111</v>
      </c>
      <c r="C67" s="22"/>
      <c r="D67" s="22"/>
      <c r="E67" s="29" t="s">
        <v>118</v>
      </c>
      <c r="F67" s="100">
        <f t="shared" si="0"/>
        <v>3.25</v>
      </c>
      <c r="G67" s="27">
        <v>0.65</v>
      </c>
      <c r="H67" s="47">
        <f t="shared" si="1"/>
        <v>2.6</v>
      </c>
    </row>
    <row r="68" spans="1:8" x14ac:dyDescent="0.25">
      <c r="A68" s="46">
        <v>2</v>
      </c>
      <c r="B68" s="19" t="s">
        <v>116</v>
      </c>
      <c r="C68" s="22"/>
      <c r="D68" s="22"/>
      <c r="E68" s="29" t="s">
        <v>129</v>
      </c>
      <c r="F68" s="100">
        <f t="shared" si="0"/>
        <v>5</v>
      </c>
      <c r="G68" s="27">
        <v>2</v>
      </c>
      <c r="H68" s="47">
        <f t="shared" si="1"/>
        <v>4</v>
      </c>
    </row>
    <row r="69" spans="1:8" x14ac:dyDescent="0.25">
      <c r="A69" s="46">
        <v>1</v>
      </c>
      <c r="B69" s="19" t="s">
        <v>116</v>
      </c>
      <c r="C69" s="22"/>
      <c r="D69" s="22"/>
      <c r="E69" s="29" t="s">
        <v>2122</v>
      </c>
      <c r="F69" s="100">
        <f t="shared" si="0"/>
        <v>7.5</v>
      </c>
      <c r="G69" s="27">
        <v>6</v>
      </c>
      <c r="H69" s="47">
        <f t="shared" si="1"/>
        <v>6</v>
      </c>
    </row>
    <row r="70" spans="1:8" x14ac:dyDescent="0.25">
      <c r="A70" s="46">
        <v>1</v>
      </c>
      <c r="B70" s="19" t="s">
        <v>116</v>
      </c>
      <c r="C70" s="22"/>
      <c r="D70" s="22"/>
      <c r="E70" s="29" t="s">
        <v>1547</v>
      </c>
      <c r="F70" s="100">
        <f t="shared" si="0"/>
        <v>2.5</v>
      </c>
      <c r="G70" s="27">
        <v>2</v>
      </c>
      <c r="H70" s="47">
        <f t="shared" si="1"/>
        <v>2</v>
      </c>
    </row>
    <row r="71" spans="1:8" x14ac:dyDescent="0.25">
      <c r="A71" s="46">
        <v>1</v>
      </c>
      <c r="B71" s="19" t="s">
        <v>116</v>
      </c>
      <c r="C71" s="22"/>
      <c r="D71" s="22"/>
      <c r="E71" s="29" t="s">
        <v>2123</v>
      </c>
      <c r="F71" s="100">
        <f t="shared" si="0"/>
        <v>42.5</v>
      </c>
      <c r="G71" s="27">
        <v>34</v>
      </c>
      <c r="H71" s="47">
        <f t="shared" si="1"/>
        <v>34</v>
      </c>
    </row>
    <row r="72" spans="1:8" x14ac:dyDescent="0.25">
      <c r="A72" s="46">
        <v>1</v>
      </c>
      <c r="B72" s="19" t="s">
        <v>116</v>
      </c>
      <c r="C72" s="22"/>
      <c r="D72" s="22"/>
      <c r="E72" s="29" t="s">
        <v>2124</v>
      </c>
      <c r="F72" s="100">
        <f t="shared" si="0"/>
        <v>30</v>
      </c>
      <c r="G72" s="27">
        <v>24</v>
      </c>
      <c r="H72" s="47">
        <f t="shared" si="1"/>
        <v>24</v>
      </c>
    </row>
    <row r="73" spans="1:8" x14ac:dyDescent="0.25">
      <c r="A73" s="46">
        <v>1</v>
      </c>
      <c r="B73" s="19" t="s">
        <v>116</v>
      </c>
      <c r="C73" s="22"/>
      <c r="D73" s="22"/>
      <c r="E73" s="29" t="s">
        <v>2125</v>
      </c>
      <c r="F73" s="100">
        <f t="shared" si="0"/>
        <v>7.5</v>
      </c>
      <c r="G73" s="27">
        <v>6</v>
      </c>
      <c r="H73" s="47">
        <f t="shared" si="1"/>
        <v>6</v>
      </c>
    </row>
    <row r="74" spans="1:8" x14ac:dyDescent="0.25">
      <c r="A74" s="46">
        <v>1</v>
      </c>
      <c r="B74" s="19" t="s">
        <v>116</v>
      </c>
      <c r="C74" s="22"/>
      <c r="D74" s="22"/>
      <c r="E74" s="29" t="s">
        <v>2126</v>
      </c>
      <c r="F74" s="100">
        <f t="shared" si="0"/>
        <v>25</v>
      </c>
      <c r="G74" s="27">
        <v>20</v>
      </c>
      <c r="H74" s="47">
        <f t="shared" si="1"/>
        <v>20</v>
      </c>
    </row>
    <row r="75" spans="1:8" x14ac:dyDescent="0.25">
      <c r="A75" s="46">
        <v>1</v>
      </c>
      <c r="B75" s="19" t="s">
        <v>116</v>
      </c>
      <c r="C75" s="22"/>
      <c r="D75" s="22"/>
      <c r="E75" s="29" t="s">
        <v>2127</v>
      </c>
      <c r="F75" s="100">
        <f t="shared" si="0"/>
        <v>16.25</v>
      </c>
      <c r="G75" s="27">
        <v>13</v>
      </c>
      <c r="H75" s="47">
        <f t="shared" si="1"/>
        <v>13</v>
      </c>
    </row>
    <row r="76" spans="1:8" x14ac:dyDescent="0.25">
      <c r="A76" s="46">
        <v>1</v>
      </c>
      <c r="B76" s="19" t="s">
        <v>116</v>
      </c>
      <c r="C76" s="22"/>
      <c r="D76" s="22"/>
      <c r="E76" s="29" t="s">
        <v>2128</v>
      </c>
      <c r="F76" s="100">
        <f t="shared" si="0"/>
        <v>125</v>
      </c>
      <c r="G76" s="27">
        <v>100</v>
      </c>
      <c r="H76" s="47">
        <f t="shared" si="1"/>
        <v>100</v>
      </c>
    </row>
    <row r="77" spans="1:8" x14ac:dyDescent="0.25">
      <c r="A77" s="46">
        <v>1</v>
      </c>
      <c r="B77" s="19" t="s">
        <v>116</v>
      </c>
      <c r="C77" s="22"/>
      <c r="D77" s="22"/>
      <c r="E77" s="29" t="s">
        <v>2133</v>
      </c>
      <c r="F77" s="100">
        <f>H77+H77*$H$84</f>
        <v>22.5</v>
      </c>
      <c r="G77" s="27">
        <v>18</v>
      </c>
      <c r="H77" s="47">
        <f>G77*A77</f>
        <v>18</v>
      </c>
    </row>
    <row r="78" spans="1:8" x14ac:dyDescent="0.25">
      <c r="A78" s="46">
        <v>1.5</v>
      </c>
      <c r="B78" s="19" t="s">
        <v>111</v>
      </c>
      <c r="C78" s="22"/>
      <c r="D78" s="22"/>
      <c r="E78" s="29" t="s">
        <v>2162</v>
      </c>
      <c r="F78" s="100">
        <f>H78+H78*$H$84</f>
        <v>31.875</v>
      </c>
      <c r="G78" s="27">
        <v>17</v>
      </c>
      <c r="H78" s="47">
        <f>G78*A78</f>
        <v>25.5</v>
      </c>
    </row>
    <row r="79" spans="1:8" x14ac:dyDescent="0.25">
      <c r="A79" s="46">
        <v>1</v>
      </c>
      <c r="B79" s="19" t="s">
        <v>116</v>
      </c>
      <c r="C79" s="22"/>
      <c r="D79" s="22"/>
      <c r="E79" s="29" t="s">
        <v>2163</v>
      </c>
      <c r="F79" s="100">
        <f>H79+H79*$H$84</f>
        <v>33.75</v>
      </c>
      <c r="G79" s="27">
        <v>27</v>
      </c>
      <c r="H79" s="47">
        <f>G79*A79</f>
        <v>27</v>
      </c>
    </row>
    <row r="80" spans="1:8" x14ac:dyDescent="0.25">
      <c r="A80" s="46">
        <v>5</v>
      </c>
      <c r="B80" s="19" t="s">
        <v>116</v>
      </c>
      <c r="C80" s="22"/>
      <c r="D80" s="22"/>
      <c r="E80" s="29" t="s">
        <v>2195</v>
      </c>
      <c r="F80" s="100">
        <v>35</v>
      </c>
      <c r="H80" s="47">
        <v>28</v>
      </c>
    </row>
    <row r="81" spans="1:8" x14ac:dyDescent="0.25">
      <c r="A81" s="46"/>
      <c r="B81" s="19"/>
      <c r="C81" s="22"/>
      <c r="D81" s="22"/>
      <c r="E81" s="29"/>
      <c r="F81" s="302">
        <f>SUM(F14:F80)</f>
        <v>2689.9726249999999</v>
      </c>
    </row>
    <row r="82" spans="1:8" x14ac:dyDescent="0.25">
      <c r="A82" s="32" t="s">
        <v>15</v>
      </c>
      <c r="B82" s="33"/>
      <c r="F82" s="34" t="s">
        <v>16</v>
      </c>
    </row>
    <row r="83" spans="1:8" x14ac:dyDescent="0.25">
      <c r="A83" s="32"/>
      <c r="B83" s="33"/>
      <c r="F83" s="293"/>
      <c r="H83" s="47">
        <f>SUM(H14:H82)</f>
        <v>2151.9780999999998</v>
      </c>
    </row>
    <row r="84" spans="1:8" x14ac:dyDescent="0.25">
      <c r="A84" s="32" t="s">
        <v>17</v>
      </c>
      <c r="B84" s="33"/>
      <c r="F84" s="78"/>
      <c r="H84" s="301">
        <v>0.25</v>
      </c>
    </row>
    <row r="85" spans="1:8" x14ac:dyDescent="0.25">
      <c r="A85" s="37"/>
      <c r="B85" s="38"/>
      <c r="C85" s="38"/>
      <c r="D85" s="38"/>
      <c r="E85" s="38"/>
      <c r="F85" s="300" t="s">
        <v>18</v>
      </c>
    </row>
    <row r="86" spans="1:8" x14ac:dyDescent="0.25">
      <c r="A86" s="32" t="s">
        <v>2113</v>
      </c>
      <c r="B86" s="33"/>
      <c r="C86" s="33"/>
      <c r="D86" s="33"/>
      <c r="E86" s="33"/>
      <c r="F86" s="293"/>
      <c r="H86" s="24">
        <f>H83+H83*H84</f>
        <v>2689.9726249999999</v>
      </c>
    </row>
    <row r="87" spans="1:8" x14ac:dyDescent="0.25">
      <c r="A87" s="187"/>
      <c r="B87" s="33"/>
      <c r="C87" s="33"/>
      <c r="D87" s="33"/>
      <c r="E87" s="299"/>
      <c r="F87" s="78"/>
    </row>
    <row r="88" spans="1:8" x14ac:dyDescent="0.25">
      <c r="E88" s="52"/>
      <c r="F88" s="62"/>
      <c r="G88" s="262"/>
    </row>
    <row r="92" spans="1:8" x14ac:dyDescent="0.25">
      <c r="B92" t="s">
        <v>699</v>
      </c>
      <c r="D92" t="s">
        <v>2146</v>
      </c>
      <c r="F92" s="27"/>
    </row>
    <row r="93" spans="1:8" x14ac:dyDescent="0.25">
      <c r="B93">
        <v>8</v>
      </c>
      <c r="D93" t="s">
        <v>2135</v>
      </c>
      <c r="E93" t="s">
        <v>2147</v>
      </c>
      <c r="F93" s="24"/>
    </row>
    <row r="94" spans="1:8" x14ac:dyDescent="0.25">
      <c r="B94">
        <v>3</v>
      </c>
      <c r="D94" t="s">
        <v>2136</v>
      </c>
      <c r="E94" t="s">
        <v>2147</v>
      </c>
      <c r="F94" s="24"/>
    </row>
    <row r="95" spans="1:8" x14ac:dyDescent="0.25">
      <c r="B95">
        <v>4</v>
      </c>
      <c r="D95" t="s">
        <v>2137</v>
      </c>
      <c r="E95" t="s">
        <v>2148</v>
      </c>
    </row>
    <row r="96" spans="1:8" x14ac:dyDescent="0.25">
      <c r="B96">
        <v>3</v>
      </c>
      <c r="D96" t="s">
        <v>1272</v>
      </c>
      <c r="E96" t="s">
        <v>2149</v>
      </c>
      <c r="F96" s="24"/>
    </row>
    <row r="97" spans="2:7" x14ac:dyDescent="0.25">
      <c r="B97">
        <v>1</v>
      </c>
      <c r="D97" t="s">
        <v>2138</v>
      </c>
      <c r="E97" t="s">
        <v>2150</v>
      </c>
    </row>
    <row r="98" spans="2:7" x14ac:dyDescent="0.25">
      <c r="B98">
        <v>1</v>
      </c>
      <c r="D98" t="s">
        <v>2139</v>
      </c>
      <c r="E98" t="s">
        <v>2151</v>
      </c>
    </row>
    <row r="99" spans="2:7" x14ac:dyDescent="0.25">
      <c r="B99">
        <v>7</v>
      </c>
      <c r="D99" t="s">
        <v>2140</v>
      </c>
      <c r="E99" t="s">
        <v>2152</v>
      </c>
    </row>
    <row r="100" spans="2:7" x14ac:dyDescent="0.25">
      <c r="B100">
        <v>9</v>
      </c>
      <c r="D100" t="s">
        <v>2141</v>
      </c>
      <c r="E100" t="s">
        <v>2153</v>
      </c>
    </row>
    <row r="101" spans="2:7" x14ac:dyDescent="0.25">
      <c r="B101">
        <v>5</v>
      </c>
      <c r="D101" t="s">
        <v>2142</v>
      </c>
      <c r="E101" t="s">
        <v>2154</v>
      </c>
    </row>
    <row r="102" spans="2:7" x14ac:dyDescent="0.25">
      <c r="B102">
        <v>4</v>
      </c>
      <c r="D102" t="s">
        <v>2143</v>
      </c>
      <c r="E102" t="s">
        <v>2155</v>
      </c>
    </row>
    <row r="103" spans="2:7" x14ac:dyDescent="0.25">
      <c r="B103">
        <v>3.5</v>
      </c>
      <c r="D103" t="s">
        <v>2144</v>
      </c>
      <c r="E103" t="s">
        <v>2156</v>
      </c>
      <c r="F103" t="s">
        <v>2118</v>
      </c>
    </row>
    <row r="104" spans="2:7" x14ac:dyDescent="0.25">
      <c r="B104">
        <v>4</v>
      </c>
      <c r="D104" t="s">
        <v>1575</v>
      </c>
      <c r="E104" t="s">
        <v>2157</v>
      </c>
    </row>
    <row r="105" spans="2:7" x14ac:dyDescent="0.25">
      <c r="B105">
        <v>5.5</v>
      </c>
      <c r="D105" t="s">
        <v>2145</v>
      </c>
      <c r="E105" t="s">
        <v>2158</v>
      </c>
    </row>
    <row r="106" spans="2:7" x14ac:dyDescent="0.25">
      <c r="B106" s="48">
        <v>6</v>
      </c>
      <c r="D106" t="s">
        <v>1925</v>
      </c>
      <c r="E106" t="s">
        <v>2159</v>
      </c>
    </row>
    <row r="108" spans="2:7" x14ac:dyDescent="0.25">
      <c r="B108">
        <f>SUM(B93:B107)</f>
        <v>64</v>
      </c>
      <c r="E108" s="27" t="s">
        <v>2160</v>
      </c>
      <c r="F108" s="27">
        <f>B108*23</f>
        <v>1472</v>
      </c>
      <c r="G108" s="27" t="s">
        <v>2194</v>
      </c>
    </row>
    <row r="111" spans="2:7" x14ac:dyDescent="0.25">
      <c r="E111" s="303" t="s">
        <v>2161</v>
      </c>
      <c r="F111" s="54">
        <f>F108+F81</f>
        <v>4161.9726250000003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honeticPr fontId="14" type="noConversion"/>
  <pageMargins left="0.7" right="0.7" top="0.75" bottom="0.75" header="0.3" footer="0.3"/>
  <pageSetup paperSize="9" scale="87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A2C2-1570-4177-9AA2-21B0E1600A74}">
  <sheetPr>
    <pageSetUpPr fitToPage="1"/>
  </sheetPr>
  <dimension ref="A1:H73"/>
  <sheetViews>
    <sheetView tabSelected="1" topLeftCell="A50" workbookViewId="0">
      <selection activeCell="E53" sqref="E53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42.7109375" customWidth="1"/>
    <col min="6" max="6" width="41" customWidth="1"/>
    <col min="7" max="7" width="9.140625" style="27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2164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304"/>
      <c r="B6" s="304"/>
      <c r="C6" s="304"/>
      <c r="D6" s="304"/>
      <c r="E6" s="304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2183</v>
      </c>
      <c r="B9" s="324"/>
      <c r="C9" s="324"/>
      <c r="D9" s="324"/>
      <c r="E9" s="325"/>
      <c r="F9" s="10" t="s">
        <v>197</v>
      </c>
    </row>
    <row r="10" spans="1:8" x14ac:dyDescent="0.25">
      <c r="A10" s="308" t="s">
        <v>2181</v>
      </c>
      <c r="B10" s="309"/>
      <c r="C10" s="309"/>
      <c r="D10" s="309"/>
      <c r="E10" s="310"/>
      <c r="F10" s="10"/>
    </row>
    <row r="11" spans="1:8" x14ac:dyDescent="0.25">
      <c r="A11" s="311" t="s">
        <v>2182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6">
        <v>1</v>
      </c>
      <c r="B14" s="74" t="s">
        <v>116</v>
      </c>
      <c r="C14" s="22" t="s">
        <v>2166</v>
      </c>
      <c r="D14" s="22"/>
      <c r="E14" s="22" t="s">
        <v>2167</v>
      </c>
      <c r="F14" s="23">
        <v>28</v>
      </c>
      <c r="G14" s="27">
        <v>17.38</v>
      </c>
      <c r="H14" s="47">
        <f>G14*A14</f>
        <v>17.38</v>
      </c>
    </row>
    <row r="15" spans="1:8" x14ac:dyDescent="0.25">
      <c r="A15" s="26">
        <v>1</v>
      </c>
      <c r="B15" s="74" t="s">
        <v>116</v>
      </c>
      <c r="C15" s="22" t="s">
        <v>2168</v>
      </c>
      <c r="D15" s="22"/>
      <c r="E15" s="22" t="s">
        <v>2169</v>
      </c>
      <c r="F15" s="23">
        <v>6.5</v>
      </c>
      <c r="G15" s="27">
        <v>5.1920000000000002</v>
      </c>
      <c r="H15" s="47">
        <f t="shared" ref="H15:H20" si="0">G15*A15</f>
        <v>5.1920000000000002</v>
      </c>
    </row>
    <row r="16" spans="1:8" x14ac:dyDescent="0.25">
      <c r="A16" s="26">
        <v>2</v>
      </c>
      <c r="B16" s="22" t="s">
        <v>116</v>
      </c>
      <c r="C16" s="22" t="s">
        <v>2176</v>
      </c>
      <c r="D16" s="22"/>
      <c r="E16" s="45" t="s">
        <v>2177</v>
      </c>
      <c r="F16" s="23">
        <v>9.1999999999999993</v>
      </c>
      <c r="G16" s="27">
        <v>3.6579999999999999</v>
      </c>
      <c r="H16" s="47">
        <f t="shared" si="0"/>
        <v>7.3159999999999998</v>
      </c>
    </row>
    <row r="17" spans="1:8" x14ac:dyDescent="0.25">
      <c r="A17" s="73">
        <v>1</v>
      </c>
      <c r="B17" s="74" t="s">
        <v>116</v>
      </c>
      <c r="C17" s="18"/>
      <c r="D17" s="22"/>
      <c r="E17" s="18" t="s">
        <v>2174</v>
      </c>
      <c r="F17" s="23">
        <v>85</v>
      </c>
      <c r="G17" s="27">
        <v>54</v>
      </c>
      <c r="H17" s="47">
        <f t="shared" si="0"/>
        <v>54</v>
      </c>
    </row>
    <row r="18" spans="1:8" x14ac:dyDescent="0.25">
      <c r="A18" s="73">
        <v>1</v>
      </c>
      <c r="B18" s="74" t="s">
        <v>116</v>
      </c>
      <c r="C18" s="18"/>
      <c r="D18" s="22"/>
      <c r="E18" s="18" t="s">
        <v>2172</v>
      </c>
      <c r="F18" s="23">
        <v>50</v>
      </c>
      <c r="G18" s="27">
        <v>35</v>
      </c>
      <c r="H18" s="47">
        <f t="shared" si="0"/>
        <v>35</v>
      </c>
    </row>
    <row r="19" spans="1:8" x14ac:dyDescent="0.25">
      <c r="A19" s="73">
        <v>2</v>
      </c>
      <c r="B19" s="74" t="s">
        <v>116</v>
      </c>
      <c r="C19" s="18"/>
      <c r="D19" s="22"/>
      <c r="E19" s="18" t="s">
        <v>2173</v>
      </c>
      <c r="F19" s="23">
        <v>55</v>
      </c>
      <c r="G19" s="27">
        <v>17</v>
      </c>
      <c r="H19" s="47">
        <f t="shared" si="0"/>
        <v>34</v>
      </c>
    </row>
    <row r="20" spans="1:8" x14ac:dyDescent="0.25">
      <c r="A20" s="73">
        <v>2</v>
      </c>
      <c r="B20" s="74" t="s">
        <v>116</v>
      </c>
      <c r="C20" s="18" t="s">
        <v>973</v>
      </c>
      <c r="D20" s="22"/>
      <c r="E20" s="18" t="s">
        <v>2175</v>
      </c>
      <c r="F20" s="23">
        <v>13.5</v>
      </c>
      <c r="G20" s="27">
        <v>5.5</v>
      </c>
      <c r="H20" s="47">
        <f t="shared" si="0"/>
        <v>11</v>
      </c>
    </row>
    <row r="21" spans="1:8" x14ac:dyDescent="0.25">
      <c r="A21" s="73"/>
      <c r="B21" s="74"/>
      <c r="C21" s="18"/>
      <c r="D21" s="22"/>
      <c r="E21" s="305" t="s">
        <v>214</v>
      </c>
      <c r="F21" s="30">
        <f>SUM(F14:F20)</f>
        <v>247.2</v>
      </c>
      <c r="H21" s="47"/>
    </row>
    <row r="22" spans="1:8" x14ac:dyDescent="0.25">
      <c r="A22" s="73"/>
      <c r="B22" s="74"/>
      <c r="C22" s="18"/>
      <c r="D22" s="22"/>
      <c r="E22" s="18"/>
      <c r="F22" s="23"/>
      <c r="H22" s="47">
        <f>SUM(H14:H21)</f>
        <v>163.88800000000001</v>
      </c>
    </row>
    <row r="23" spans="1:8" x14ac:dyDescent="0.25">
      <c r="A23" s="22"/>
      <c r="B23" s="22"/>
      <c r="C23" s="22"/>
      <c r="D23" s="22"/>
      <c r="E23" s="22"/>
      <c r="F23" s="22"/>
    </row>
    <row r="24" spans="1:8" x14ac:dyDescent="0.25">
      <c r="A24" s="22"/>
      <c r="B24" s="22"/>
      <c r="C24" s="22"/>
      <c r="D24" s="22"/>
      <c r="E24" s="22"/>
      <c r="F24" s="22"/>
    </row>
    <row r="25" spans="1:8" x14ac:dyDescent="0.25">
      <c r="A25" s="22"/>
      <c r="B25" s="22"/>
      <c r="C25" s="22"/>
      <c r="D25" s="22"/>
      <c r="E25" s="22"/>
      <c r="F25" s="22"/>
    </row>
    <row r="26" spans="1:8" x14ac:dyDescent="0.25">
      <c r="A26" s="22"/>
      <c r="B26" s="22"/>
      <c r="C26" s="22"/>
      <c r="D26" s="22"/>
      <c r="E26" s="22"/>
      <c r="F26" s="22"/>
    </row>
    <row r="27" spans="1:8" x14ac:dyDescent="0.25">
      <c r="A27" s="22"/>
      <c r="B27" s="22"/>
      <c r="C27" s="22"/>
      <c r="D27" s="22"/>
      <c r="E27" s="22"/>
      <c r="F27" s="22"/>
    </row>
    <row r="28" spans="1:8" x14ac:dyDescent="0.25">
      <c r="A28" s="22"/>
      <c r="B28" s="22"/>
      <c r="C28" s="22"/>
      <c r="D28" s="22"/>
      <c r="E28" s="22"/>
      <c r="F28" s="22"/>
    </row>
    <row r="29" spans="1:8" x14ac:dyDescent="0.25">
      <c r="A29" s="22"/>
      <c r="B29" s="22"/>
      <c r="C29" s="22"/>
      <c r="D29" s="22"/>
      <c r="E29" s="22"/>
      <c r="F29" s="23"/>
    </row>
    <row r="30" spans="1:8" x14ac:dyDescent="0.25">
      <c r="A30" s="22"/>
      <c r="B30" s="22"/>
      <c r="C30" s="22"/>
      <c r="D30" s="22"/>
      <c r="E30" s="79"/>
      <c r="F30" s="30"/>
    </row>
    <row r="31" spans="1:8" x14ac:dyDescent="0.25">
      <c r="A31" s="19"/>
      <c r="B31" s="19"/>
      <c r="C31" s="19"/>
      <c r="D31" s="19"/>
      <c r="E31" s="80"/>
      <c r="F31" s="20"/>
    </row>
    <row r="32" spans="1:8" x14ac:dyDescent="0.25">
      <c r="A32" s="19"/>
      <c r="B32" s="19"/>
      <c r="C32" s="19"/>
      <c r="D32" s="19"/>
      <c r="E32" s="19"/>
      <c r="F32" s="31"/>
    </row>
    <row r="33" spans="1:8" x14ac:dyDescent="0.25">
      <c r="A33" s="19"/>
      <c r="B33" s="19"/>
      <c r="C33" s="19"/>
      <c r="D33" s="19"/>
      <c r="E33" s="19"/>
      <c r="F33" s="19"/>
    </row>
    <row r="34" spans="1:8" x14ac:dyDescent="0.25">
      <c r="A34" s="32" t="s">
        <v>15</v>
      </c>
      <c r="B34" s="33"/>
      <c r="C34" s="33"/>
      <c r="D34" s="33"/>
      <c r="E34" s="33"/>
      <c r="F34" s="34" t="s">
        <v>16</v>
      </c>
    </row>
    <row r="35" spans="1:8" x14ac:dyDescent="0.25">
      <c r="A35" s="32"/>
      <c r="B35" s="33"/>
      <c r="C35" s="33"/>
      <c r="D35" s="33"/>
      <c r="E35" s="33"/>
      <c r="F35" s="35"/>
    </row>
    <row r="36" spans="1:8" x14ac:dyDescent="0.25">
      <c r="A36" s="32" t="s">
        <v>17</v>
      </c>
      <c r="B36" s="33"/>
      <c r="C36" s="33"/>
      <c r="D36" s="33"/>
      <c r="E36" s="33"/>
      <c r="F36" s="36"/>
    </row>
    <row r="37" spans="1:8" x14ac:dyDescent="0.25">
      <c r="A37" s="37"/>
      <c r="B37" s="38"/>
      <c r="C37" s="38"/>
      <c r="D37" s="38"/>
      <c r="E37" s="38"/>
      <c r="F37" s="34" t="s">
        <v>18</v>
      </c>
    </row>
    <row r="38" spans="1:8" x14ac:dyDescent="0.25">
      <c r="A38" s="32" t="s">
        <v>2165</v>
      </c>
      <c r="B38" s="33"/>
      <c r="C38" s="33"/>
      <c r="D38" s="33"/>
      <c r="E38" s="33"/>
      <c r="F38" s="39"/>
    </row>
    <row r="39" spans="1:8" x14ac:dyDescent="0.25">
      <c r="A39" s="40"/>
      <c r="B39" s="41"/>
      <c r="C39" s="41"/>
      <c r="D39" s="41"/>
      <c r="E39" s="41"/>
      <c r="F39" s="36"/>
    </row>
    <row r="42" spans="1:8" x14ac:dyDescent="0.25">
      <c r="F42" s="27"/>
    </row>
    <row r="43" spans="1:8" x14ac:dyDescent="0.25">
      <c r="A43" s="26"/>
      <c r="B43" s="74" t="s">
        <v>2189</v>
      </c>
      <c r="C43" s="22"/>
      <c r="D43" s="22"/>
      <c r="E43" s="22" t="s">
        <v>2184</v>
      </c>
      <c r="F43" s="23">
        <v>80</v>
      </c>
      <c r="G43" s="94">
        <v>0.2</v>
      </c>
      <c r="H43" s="47">
        <f>H22+H22*20/100</f>
        <v>196.66560000000001</v>
      </c>
    </row>
    <row r="44" spans="1:8" x14ac:dyDescent="0.25">
      <c r="A44" s="26"/>
      <c r="B44" s="74" t="s">
        <v>1646</v>
      </c>
      <c r="C44" s="22"/>
      <c r="D44" s="22"/>
      <c r="E44" s="22" t="s">
        <v>2185</v>
      </c>
      <c r="F44" s="23">
        <v>40</v>
      </c>
      <c r="G44" s="27" t="s">
        <v>2191</v>
      </c>
      <c r="H44" s="47">
        <f>10*25</f>
        <v>250</v>
      </c>
    </row>
    <row r="45" spans="1:8" x14ac:dyDescent="0.25">
      <c r="A45" s="26"/>
      <c r="B45" s="74" t="s">
        <v>691</v>
      </c>
      <c r="C45" s="22"/>
      <c r="D45" s="22"/>
      <c r="E45" s="22" t="s">
        <v>2186</v>
      </c>
      <c r="F45" s="23"/>
      <c r="H45" s="47">
        <f>SUM(H43:H44)</f>
        <v>446.66560000000004</v>
      </c>
    </row>
    <row r="46" spans="1:8" x14ac:dyDescent="0.25">
      <c r="A46" s="26"/>
      <c r="B46" s="74"/>
      <c r="C46" s="22"/>
      <c r="D46" s="22"/>
      <c r="E46" s="22" t="s">
        <v>2187</v>
      </c>
      <c r="F46" s="23">
        <v>55</v>
      </c>
      <c r="H46" s="47"/>
    </row>
    <row r="47" spans="1:8" x14ac:dyDescent="0.25">
      <c r="A47" s="26"/>
      <c r="B47" s="74" t="s">
        <v>1164</v>
      </c>
      <c r="C47" s="22"/>
      <c r="D47" s="22"/>
      <c r="E47" s="22" t="s">
        <v>2188</v>
      </c>
      <c r="F47" s="23">
        <v>45</v>
      </c>
      <c r="H47" s="47"/>
    </row>
    <row r="48" spans="1:8" x14ac:dyDescent="0.25">
      <c r="A48" s="26"/>
      <c r="B48" s="74"/>
      <c r="C48" s="22"/>
      <c r="D48" s="22"/>
      <c r="E48" s="22" t="s">
        <v>2190</v>
      </c>
      <c r="F48" s="23">
        <v>60</v>
      </c>
      <c r="H48" s="47"/>
    </row>
    <row r="49" spans="1:8" x14ac:dyDescent="0.25">
      <c r="A49" s="26"/>
      <c r="B49" s="22"/>
      <c r="C49" s="22"/>
      <c r="D49" s="22"/>
      <c r="E49" s="22"/>
      <c r="F49" s="23"/>
      <c r="H49" s="47"/>
    </row>
    <row r="50" spans="1:8" x14ac:dyDescent="0.25">
      <c r="E50" s="306" t="s">
        <v>2264</v>
      </c>
      <c r="F50" s="54">
        <f>SUM(F21:F48)</f>
        <v>527.20000000000005</v>
      </c>
    </row>
    <row r="52" spans="1:8" x14ac:dyDescent="0.25">
      <c r="B52" s="22"/>
      <c r="C52" s="22"/>
      <c r="D52" s="22"/>
      <c r="E52" s="22" t="s">
        <v>2265</v>
      </c>
      <c r="F52" s="23">
        <v>427</v>
      </c>
    </row>
    <row r="53" spans="1:8" x14ac:dyDescent="0.25">
      <c r="B53" s="22"/>
      <c r="C53" s="22"/>
      <c r="D53" s="22"/>
      <c r="E53" s="22"/>
      <c r="F53" s="23"/>
    </row>
    <row r="54" spans="1:8" x14ac:dyDescent="0.25">
      <c r="B54" s="22"/>
      <c r="C54" s="22"/>
      <c r="D54" s="22"/>
      <c r="E54" s="22" t="s">
        <v>2251</v>
      </c>
      <c r="F54" s="23">
        <v>100</v>
      </c>
    </row>
    <row r="55" spans="1:8" x14ac:dyDescent="0.25">
      <c r="B55" s="22" t="s">
        <v>2253</v>
      </c>
      <c r="C55" s="22"/>
      <c r="D55" s="22"/>
      <c r="E55" s="22" t="s">
        <v>2254</v>
      </c>
      <c r="F55" s="23">
        <v>30</v>
      </c>
    </row>
    <row r="56" spans="1:8" x14ac:dyDescent="0.25">
      <c r="B56" s="22" t="s">
        <v>2255</v>
      </c>
      <c r="C56" s="22"/>
      <c r="D56" s="22"/>
      <c r="E56" s="22" t="s">
        <v>2256</v>
      </c>
      <c r="F56" s="23">
        <v>50</v>
      </c>
    </row>
    <row r="57" spans="1:8" x14ac:dyDescent="0.25">
      <c r="B57" s="22"/>
      <c r="C57" s="22"/>
      <c r="D57" s="22"/>
      <c r="E57" s="22" t="s">
        <v>2257</v>
      </c>
      <c r="F57" s="23">
        <v>80</v>
      </c>
    </row>
    <row r="58" spans="1:8" x14ac:dyDescent="0.25">
      <c r="B58" s="22" t="s">
        <v>2260</v>
      </c>
      <c r="C58" s="22"/>
      <c r="D58" s="22"/>
      <c r="E58" s="22" t="s">
        <v>2261</v>
      </c>
      <c r="F58" s="23">
        <v>45</v>
      </c>
    </row>
    <row r="59" spans="1:8" x14ac:dyDescent="0.25">
      <c r="B59" s="22"/>
      <c r="C59" s="22"/>
      <c r="D59" s="22"/>
      <c r="E59" s="22" t="s">
        <v>2258</v>
      </c>
      <c r="F59" s="23">
        <v>48</v>
      </c>
    </row>
    <row r="60" spans="1:8" x14ac:dyDescent="0.25">
      <c r="B60" s="22" t="s">
        <v>2262</v>
      </c>
      <c r="C60" s="22"/>
      <c r="D60" s="22"/>
      <c r="E60" s="22" t="s">
        <v>2259</v>
      </c>
      <c r="F60" s="23">
        <v>520</v>
      </c>
    </row>
    <row r="61" spans="1:8" x14ac:dyDescent="0.25">
      <c r="B61" s="22"/>
      <c r="C61" s="22"/>
      <c r="D61" s="22"/>
      <c r="E61" s="22" t="s">
        <v>2263</v>
      </c>
      <c r="F61" s="23">
        <v>50</v>
      </c>
    </row>
    <row r="62" spans="1:8" x14ac:dyDescent="0.25">
      <c r="B62" s="22"/>
      <c r="C62" s="22"/>
      <c r="D62" s="22"/>
      <c r="E62" s="22"/>
      <c r="F62" s="23"/>
    </row>
    <row r="63" spans="1:8" x14ac:dyDescent="0.25">
      <c r="B63" s="22"/>
      <c r="C63" s="22"/>
      <c r="D63" s="22"/>
      <c r="E63" s="22" t="s">
        <v>158</v>
      </c>
      <c r="F63" s="23">
        <f>SUM(F54:F62)</f>
        <v>923</v>
      </c>
    </row>
    <row r="64" spans="1:8" x14ac:dyDescent="0.25">
      <c r="F64" s="27"/>
    </row>
    <row r="65" spans="1:8" x14ac:dyDescent="0.25">
      <c r="F65" s="27"/>
    </row>
    <row r="66" spans="1:8" x14ac:dyDescent="0.25">
      <c r="B66" t="s">
        <v>2252</v>
      </c>
      <c r="F66" s="27">
        <v>35</v>
      </c>
    </row>
    <row r="67" spans="1:8" x14ac:dyDescent="0.25">
      <c r="F67" s="27"/>
    </row>
    <row r="68" spans="1:8" x14ac:dyDescent="0.25">
      <c r="A68" s="26">
        <v>1</v>
      </c>
      <c r="B68" s="74" t="s">
        <v>116</v>
      </c>
      <c r="C68" s="22" t="s">
        <v>2170</v>
      </c>
      <c r="D68" s="22"/>
      <c r="E68" s="22" t="s">
        <v>2171</v>
      </c>
      <c r="F68" s="23">
        <v>28</v>
      </c>
      <c r="G68" s="27">
        <v>27.787500000000001</v>
      </c>
      <c r="H68" s="47">
        <f>G68*A68</f>
        <v>27.787500000000001</v>
      </c>
    </row>
    <row r="69" spans="1:8" x14ac:dyDescent="0.25">
      <c r="A69" s="26">
        <v>3</v>
      </c>
      <c r="B69" s="22" t="s">
        <v>116</v>
      </c>
      <c r="C69" s="22"/>
      <c r="D69" s="22"/>
      <c r="E69" s="22" t="s">
        <v>2178</v>
      </c>
      <c r="F69" s="23"/>
      <c r="H69" s="47">
        <f>G69*A69</f>
        <v>0</v>
      </c>
    </row>
    <row r="70" spans="1:8" x14ac:dyDescent="0.25">
      <c r="A70" s="26">
        <v>2</v>
      </c>
      <c r="B70" s="22" t="s">
        <v>116</v>
      </c>
      <c r="C70" s="22"/>
      <c r="D70" s="22"/>
      <c r="E70" s="22" t="s">
        <v>2179</v>
      </c>
      <c r="F70" s="23"/>
      <c r="H70" s="47">
        <f>G70*A70</f>
        <v>0</v>
      </c>
    </row>
    <row r="71" spans="1:8" x14ac:dyDescent="0.25">
      <c r="A71" s="26">
        <v>1</v>
      </c>
      <c r="B71" s="22" t="s">
        <v>116</v>
      </c>
      <c r="C71" s="22"/>
      <c r="D71" s="22"/>
      <c r="E71" s="22" t="s">
        <v>2180</v>
      </c>
      <c r="F71" s="23"/>
      <c r="H71" s="47">
        <f>G71*A71</f>
        <v>0</v>
      </c>
    </row>
    <row r="72" spans="1:8" x14ac:dyDescent="0.25">
      <c r="A72" s="22"/>
      <c r="B72" s="22"/>
      <c r="C72" s="22"/>
      <c r="D72" s="22"/>
      <c r="E72" s="22"/>
      <c r="F72" s="23"/>
    </row>
    <row r="73" spans="1:8" x14ac:dyDescent="0.25">
      <c r="A73" s="22"/>
      <c r="B73" s="22"/>
      <c r="C73" s="22"/>
      <c r="D73" s="22"/>
      <c r="E73" s="22"/>
      <c r="F73" s="22"/>
      <c r="H73" s="47">
        <f>SUM(H68:H72)</f>
        <v>27.787500000000001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51181102362204722" right="0.51181102362204722" top="0.55118110236220474" bottom="0.55118110236220474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5C72-8ED5-4B13-B1E8-1AF2EE691F41}">
  <sheetPr>
    <pageSetUpPr fitToPage="1"/>
  </sheetPr>
  <dimension ref="A1:N133"/>
  <sheetViews>
    <sheetView topLeftCell="A70" workbookViewId="0">
      <selection activeCell="J91" sqref="J91"/>
    </sheetView>
  </sheetViews>
  <sheetFormatPr defaultRowHeight="15" x14ac:dyDescent="0.25"/>
  <cols>
    <col min="1" max="1" width="5.5703125" style="136" customWidth="1"/>
    <col min="2" max="2" width="7.7109375" customWidth="1"/>
    <col min="3" max="3" width="8.85546875" customWidth="1"/>
    <col min="4" max="4" width="7.7109375" customWidth="1"/>
    <col min="5" max="5" width="28.42578125" customWidth="1"/>
    <col min="6" max="6" width="29.140625" style="144" customWidth="1"/>
    <col min="7" max="7" width="11.140625" style="27" customWidth="1"/>
    <col min="8" max="8" width="11" bestFit="1" customWidth="1"/>
    <col min="14" max="14" width="9.7109375" style="27" bestFit="1" customWidth="1"/>
  </cols>
  <sheetData>
    <row r="1" spans="1:8" x14ac:dyDescent="0.25">
      <c r="A1" s="314" t="s">
        <v>0</v>
      </c>
      <c r="B1" s="315"/>
      <c r="C1" s="315"/>
      <c r="D1" s="315"/>
      <c r="E1" s="316"/>
      <c r="F1" s="149" t="s">
        <v>1</v>
      </c>
    </row>
    <row r="2" spans="1:8" x14ac:dyDescent="0.25">
      <c r="A2" s="317" t="s">
        <v>2</v>
      </c>
      <c r="B2" s="318"/>
      <c r="C2" s="318"/>
      <c r="D2" s="318"/>
      <c r="E2" s="319"/>
      <c r="F2" s="150" t="s">
        <v>534</v>
      </c>
    </row>
    <row r="3" spans="1:8" x14ac:dyDescent="0.25">
      <c r="A3" s="317" t="s">
        <v>3</v>
      </c>
      <c r="B3" s="318"/>
      <c r="C3" s="318"/>
      <c r="D3" s="318"/>
      <c r="E3" s="319"/>
      <c r="F3" s="151"/>
    </row>
    <row r="4" spans="1:8" x14ac:dyDescent="0.25">
      <c r="A4" s="317" t="s">
        <v>4</v>
      </c>
      <c r="B4" s="318"/>
      <c r="C4" s="318"/>
      <c r="D4" s="318"/>
      <c r="E4" s="319"/>
      <c r="F4" s="152" t="s">
        <v>5</v>
      </c>
    </row>
    <row r="5" spans="1:8" x14ac:dyDescent="0.25">
      <c r="A5" s="135" t="s">
        <v>6</v>
      </c>
      <c r="B5" s="1"/>
      <c r="C5" s="1"/>
      <c r="D5" s="1"/>
      <c r="E5" s="1"/>
      <c r="F5" s="151" t="s">
        <v>7</v>
      </c>
    </row>
    <row r="6" spans="1:8" x14ac:dyDescent="0.25">
      <c r="A6" s="320"/>
      <c r="B6" s="321"/>
      <c r="C6" s="321"/>
      <c r="D6" s="321"/>
      <c r="E6" s="322"/>
      <c r="F6" s="153"/>
    </row>
    <row r="7" spans="1:8" x14ac:dyDescent="0.25">
      <c r="A7" s="323" t="s">
        <v>1697</v>
      </c>
      <c r="B7" s="324"/>
      <c r="C7" s="324"/>
      <c r="D7" s="324"/>
      <c r="E7" s="325"/>
      <c r="F7" s="10" t="s">
        <v>191</v>
      </c>
    </row>
    <row r="8" spans="1:8" x14ac:dyDescent="0.25">
      <c r="A8" s="308" t="s">
        <v>1698</v>
      </c>
      <c r="B8" s="309"/>
      <c r="C8" s="309"/>
      <c r="D8" s="309"/>
      <c r="E8" s="310"/>
      <c r="F8" s="154"/>
    </row>
    <row r="9" spans="1:8" x14ac:dyDescent="0.25">
      <c r="A9" s="311" t="s">
        <v>418</v>
      </c>
      <c r="B9" s="312"/>
      <c r="C9" s="312"/>
      <c r="D9" s="312"/>
      <c r="E9" s="313"/>
      <c r="F9" s="155"/>
    </row>
    <row r="10" spans="1:8" x14ac:dyDescent="0.25">
      <c r="A10" s="137" t="s">
        <v>10</v>
      </c>
      <c r="B10" s="71" t="s">
        <v>164</v>
      </c>
      <c r="C10" s="71" t="s">
        <v>11</v>
      </c>
      <c r="D10" s="71" t="s">
        <v>12</v>
      </c>
      <c r="E10" s="69" t="s">
        <v>13</v>
      </c>
      <c r="F10" s="72" t="s">
        <v>14</v>
      </c>
    </row>
    <row r="11" spans="1:8" x14ac:dyDescent="0.25">
      <c r="A11" s="133" t="s">
        <v>111</v>
      </c>
      <c r="B11" s="133">
        <v>0.5</v>
      </c>
      <c r="C11" s="133" t="s">
        <v>542</v>
      </c>
      <c r="D11" s="22"/>
      <c r="E11" s="133" t="s">
        <v>541</v>
      </c>
      <c r="F11" s="143" t="s">
        <v>537</v>
      </c>
      <c r="G11" s="130">
        <v>5</v>
      </c>
      <c r="H11" s="75">
        <f t="shared" ref="H11:H69" si="0">B11*G11</f>
        <v>2.5</v>
      </c>
    </row>
    <row r="12" spans="1:8" x14ac:dyDescent="0.25">
      <c r="A12" s="133" t="s">
        <v>536</v>
      </c>
      <c r="B12" s="133">
        <v>2</v>
      </c>
      <c r="C12" s="133" t="s">
        <v>460</v>
      </c>
      <c r="D12" s="22"/>
      <c r="E12" s="133" t="s">
        <v>461</v>
      </c>
      <c r="F12" s="143" t="s">
        <v>537</v>
      </c>
      <c r="G12" s="130">
        <v>2.19</v>
      </c>
      <c r="H12" s="75">
        <f t="shared" si="0"/>
        <v>4.38</v>
      </c>
    </row>
    <row r="13" spans="1:8" x14ac:dyDescent="0.25">
      <c r="A13" s="133" t="s">
        <v>536</v>
      </c>
      <c r="B13" s="133">
        <v>1</v>
      </c>
      <c r="C13" s="133" t="s">
        <v>462</v>
      </c>
      <c r="D13" s="22"/>
      <c r="E13" s="133" t="s">
        <v>463</v>
      </c>
      <c r="F13" s="143" t="s">
        <v>539</v>
      </c>
      <c r="G13" s="130">
        <v>16.7</v>
      </c>
      <c r="H13" s="75">
        <f t="shared" si="0"/>
        <v>16.7</v>
      </c>
    </row>
    <row r="14" spans="1:8" x14ac:dyDescent="0.25">
      <c r="A14" s="133" t="s">
        <v>111</v>
      </c>
      <c r="B14" s="22">
        <v>4</v>
      </c>
      <c r="C14" s="22" t="s">
        <v>464</v>
      </c>
      <c r="D14" s="22" t="s">
        <v>465</v>
      </c>
      <c r="E14" s="22" t="s">
        <v>538</v>
      </c>
      <c r="F14" s="143" t="s">
        <v>537</v>
      </c>
      <c r="G14" s="27">
        <v>14</v>
      </c>
      <c r="H14" s="75">
        <f t="shared" si="0"/>
        <v>56</v>
      </c>
    </row>
    <row r="15" spans="1:8" x14ac:dyDescent="0.25">
      <c r="A15" s="133" t="s">
        <v>536</v>
      </c>
      <c r="B15" s="22">
        <v>2</v>
      </c>
      <c r="C15" s="22" t="s">
        <v>464</v>
      </c>
      <c r="D15" s="22" t="s">
        <v>466</v>
      </c>
      <c r="E15" s="22" t="s">
        <v>467</v>
      </c>
      <c r="F15" s="143" t="s">
        <v>537</v>
      </c>
      <c r="G15" s="27">
        <v>15</v>
      </c>
      <c r="H15" s="75">
        <f t="shared" si="0"/>
        <v>30</v>
      </c>
    </row>
    <row r="16" spans="1:8" x14ac:dyDescent="0.25">
      <c r="A16" s="133" t="s">
        <v>536</v>
      </c>
      <c r="B16" s="22">
        <v>1</v>
      </c>
      <c r="C16" s="22" t="s">
        <v>468</v>
      </c>
      <c r="D16" s="22" t="s">
        <v>469</v>
      </c>
      <c r="E16" s="22" t="s">
        <v>470</v>
      </c>
      <c r="F16" s="143" t="s">
        <v>537</v>
      </c>
      <c r="G16" s="27">
        <v>34.979999999999997</v>
      </c>
      <c r="H16" s="75">
        <f t="shared" si="0"/>
        <v>34.979999999999997</v>
      </c>
    </row>
    <row r="17" spans="1:8" x14ac:dyDescent="0.25">
      <c r="A17" s="133" t="s">
        <v>536</v>
      </c>
      <c r="B17" s="22">
        <v>2</v>
      </c>
      <c r="C17" s="22"/>
      <c r="D17" s="22"/>
      <c r="E17" s="22" t="s">
        <v>543</v>
      </c>
      <c r="F17" s="143" t="s">
        <v>537</v>
      </c>
      <c r="G17" s="27">
        <v>3</v>
      </c>
      <c r="H17" s="75">
        <f t="shared" si="0"/>
        <v>6</v>
      </c>
    </row>
    <row r="18" spans="1:8" x14ac:dyDescent="0.25">
      <c r="A18" s="133" t="s">
        <v>111</v>
      </c>
      <c r="B18" s="22">
        <v>10</v>
      </c>
      <c r="C18" s="22"/>
      <c r="D18" s="22"/>
      <c r="E18" s="22" t="s">
        <v>544</v>
      </c>
      <c r="F18" s="143" t="s">
        <v>537</v>
      </c>
      <c r="G18" s="27">
        <v>0.4</v>
      </c>
      <c r="H18" s="75">
        <f t="shared" si="0"/>
        <v>4</v>
      </c>
    </row>
    <row r="19" spans="1:8" x14ac:dyDescent="0.25">
      <c r="A19" s="138" t="s">
        <v>536</v>
      </c>
      <c r="B19" s="22">
        <v>4</v>
      </c>
      <c r="C19" s="22" t="s">
        <v>471</v>
      </c>
      <c r="D19" s="22" t="s">
        <v>472</v>
      </c>
      <c r="E19" s="22" t="s">
        <v>473</v>
      </c>
      <c r="F19" s="143" t="s">
        <v>540</v>
      </c>
      <c r="G19" s="27">
        <v>4.5846999999999998</v>
      </c>
      <c r="H19" s="75">
        <f t="shared" si="0"/>
        <v>18.338799999999999</v>
      </c>
    </row>
    <row r="20" spans="1:8" x14ac:dyDescent="0.25">
      <c r="A20" s="138" t="s">
        <v>536</v>
      </c>
      <c r="B20" s="22">
        <v>1</v>
      </c>
      <c r="C20" s="22"/>
      <c r="D20" s="22"/>
      <c r="E20" s="22" t="s">
        <v>547</v>
      </c>
      <c r="F20" s="143" t="s">
        <v>540</v>
      </c>
      <c r="G20" s="27">
        <v>18</v>
      </c>
      <c r="H20" s="75">
        <f t="shared" si="0"/>
        <v>18</v>
      </c>
    </row>
    <row r="21" spans="1:8" x14ac:dyDescent="0.25">
      <c r="A21" s="138" t="s">
        <v>536</v>
      </c>
      <c r="B21" s="22">
        <v>1</v>
      </c>
      <c r="C21" s="22" t="s">
        <v>474</v>
      </c>
      <c r="D21" s="22" t="s">
        <v>475</v>
      </c>
      <c r="E21" s="22" t="s">
        <v>476</v>
      </c>
      <c r="F21" s="143" t="s">
        <v>549</v>
      </c>
      <c r="G21" s="27">
        <v>1.65</v>
      </c>
      <c r="H21" s="75">
        <f t="shared" si="0"/>
        <v>1.65</v>
      </c>
    </row>
    <row r="22" spans="1:8" x14ac:dyDescent="0.25">
      <c r="A22" s="138" t="s">
        <v>536</v>
      </c>
      <c r="B22" s="22">
        <v>1</v>
      </c>
      <c r="C22" s="22" t="s">
        <v>477</v>
      </c>
      <c r="D22" s="22"/>
      <c r="E22" s="22" t="s">
        <v>478</v>
      </c>
      <c r="F22" s="143" t="s">
        <v>592</v>
      </c>
      <c r="G22" s="27">
        <v>216</v>
      </c>
      <c r="H22" s="75">
        <f t="shared" si="0"/>
        <v>216</v>
      </c>
    </row>
    <row r="23" spans="1:8" x14ac:dyDescent="0.25">
      <c r="A23" s="138" t="s">
        <v>536</v>
      </c>
      <c r="B23" s="22">
        <v>1</v>
      </c>
      <c r="C23" s="22" t="s">
        <v>479</v>
      </c>
      <c r="D23" s="22"/>
      <c r="E23" s="22" t="s">
        <v>480</v>
      </c>
      <c r="F23" s="143" t="s">
        <v>592</v>
      </c>
      <c r="G23" s="27">
        <v>270</v>
      </c>
      <c r="H23" s="75">
        <f t="shared" si="0"/>
        <v>270</v>
      </c>
    </row>
    <row r="24" spans="1:8" x14ac:dyDescent="0.25">
      <c r="A24" s="138" t="s">
        <v>536</v>
      </c>
      <c r="B24" s="22">
        <v>1</v>
      </c>
      <c r="C24" s="22" t="s">
        <v>481</v>
      </c>
      <c r="D24" s="22"/>
      <c r="E24" s="22" t="s">
        <v>482</v>
      </c>
      <c r="F24" s="143" t="s">
        <v>551</v>
      </c>
      <c r="G24" s="27">
        <v>3.2</v>
      </c>
      <c r="H24" s="75">
        <f t="shared" si="0"/>
        <v>3.2</v>
      </c>
    </row>
    <row r="25" spans="1:8" x14ac:dyDescent="0.25">
      <c r="A25" s="138" t="s">
        <v>536</v>
      </c>
      <c r="B25" s="22">
        <v>1</v>
      </c>
      <c r="C25" s="22" t="s">
        <v>483</v>
      </c>
      <c r="D25" s="22"/>
      <c r="E25" s="22" t="s">
        <v>484</v>
      </c>
      <c r="F25" s="143" t="s">
        <v>551</v>
      </c>
      <c r="G25" s="27">
        <v>3.15</v>
      </c>
      <c r="H25" s="75">
        <f t="shared" si="0"/>
        <v>3.15</v>
      </c>
    </row>
    <row r="26" spans="1:8" x14ac:dyDescent="0.25">
      <c r="A26" s="138" t="s">
        <v>111</v>
      </c>
      <c r="B26" s="22">
        <v>8</v>
      </c>
      <c r="C26" s="22"/>
      <c r="D26" s="22"/>
      <c r="E26" s="22" t="s">
        <v>576</v>
      </c>
      <c r="F26" s="143" t="s">
        <v>575</v>
      </c>
      <c r="G26" s="120">
        <v>1.5</v>
      </c>
      <c r="H26" s="75">
        <f t="shared" si="0"/>
        <v>12</v>
      </c>
    </row>
    <row r="27" spans="1:8" x14ac:dyDescent="0.25">
      <c r="A27" s="138" t="s">
        <v>111</v>
      </c>
      <c r="B27" s="22">
        <v>6</v>
      </c>
      <c r="C27" s="22"/>
      <c r="D27" s="22"/>
      <c r="E27" s="22" t="s">
        <v>577</v>
      </c>
      <c r="F27" s="143" t="s">
        <v>575</v>
      </c>
      <c r="G27" s="120">
        <v>2.5</v>
      </c>
      <c r="H27" s="75">
        <f t="shared" si="0"/>
        <v>15</v>
      </c>
    </row>
    <row r="28" spans="1:8" x14ac:dyDescent="0.25">
      <c r="A28" s="138" t="s">
        <v>111</v>
      </c>
      <c r="B28" s="22">
        <v>6</v>
      </c>
      <c r="C28" s="22" t="s">
        <v>485</v>
      </c>
      <c r="D28" s="22"/>
      <c r="E28" s="22" t="s">
        <v>486</v>
      </c>
      <c r="F28" s="143" t="s">
        <v>575</v>
      </c>
      <c r="G28" s="27">
        <v>1.87</v>
      </c>
      <c r="H28" s="75">
        <f t="shared" si="0"/>
        <v>11.22</v>
      </c>
    </row>
    <row r="29" spans="1:8" x14ac:dyDescent="0.25">
      <c r="A29" s="138" t="s">
        <v>111</v>
      </c>
      <c r="B29" s="22">
        <v>26</v>
      </c>
      <c r="C29" s="22"/>
      <c r="D29" s="22"/>
      <c r="E29" s="22" t="s">
        <v>578</v>
      </c>
      <c r="F29" s="143" t="s">
        <v>575</v>
      </c>
      <c r="G29" s="120">
        <v>1.42</v>
      </c>
      <c r="H29" s="75">
        <f t="shared" si="0"/>
        <v>36.92</v>
      </c>
    </row>
    <row r="30" spans="1:8" x14ac:dyDescent="0.25">
      <c r="A30" s="138" t="s">
        <v>111</v>
      </c>
      <c r="B30" s="22">
        <v>26</v>
      </c>
      <c r="C30" s="22"/>
      <c r="D30" s="22"/>
      <c r="E30" s="22" t="s">
        <v>579</v>
      </c>
      <c r="F30" s="143" t="s">
        <v>575</v>
      </c>
      <c r="G30" s="120">
        <v>2.17</v>
      </c>
      <c r="H30" s="75">
        <f t="shared" si="0"/>
        <v>56.42</v>
      </c>
    </row>
    <row r="31" spans="1:8" x14ac:dyDescent="0.25">
      <c r="A31" s="138" t="s">
        <v>111</v>
      </c>
      <c r="B31" s="22">
        <v>20</v>
      </c>
      <c r="C31" s="22"/>
      <c r="D31" s="22"/>
      <c r="E31" s="22" t="s">
        <v>580</v>
      </c>
      <c r="F31" s="143" t="s">
        <v>575</v>
      </c>
      <c r="G31" s="27">
        <v>0.6</v>
      </c>
      <c r="H31" s="75">
        <f t="shared" si="0"/>
        <v>12</v>
      </c>
    </row>
    <row r="32" spans="1:8" x14ac:dyDescent="0.25">
      <c r="A32" s="138" t="s">
        <v>111</v>
      </c>
      <c r="B32" s="22">
        <v>16</v>
      </c>
      <c r="C32" s="22"/>
      <c r="D32" s="22"/>
      <c r="E32" s="22" t="s">
        <v>581</v>
      </c>
      <c r="F32" s="143" t="s">
        <v>575</v>
      </c>
      <c r="G32" s="27">
        <v>1.3</v>
      </c>
      <c r="H32" s="75">
        <f t="shared" si="0"/>
        <v>20.8</v>
      </c>
    </row>
    <row r="33" spans="1:8" x14ac:dyDescent="0.25">
      <c r="A33" s="138" t="s">
        <v>111</v>
      </c>
      <c r="B33" s="22">
        <v>30</v>
      </c>
      <c r="C33" s="22"/>
      <c r="D33" s="22"/>
      <c r="E33" s="22" t="s">
        <v>582</v>
      </c>
      <c r="F33" s="143" t="s">
        <v>575</v>
      </c>
      <c r="G33" s="27">
        <v>0.95</v>
      </c>
      <c r="H33" s="75">
        <f t="shared" si="0"/>
        <v>28.5</v>
      </c>
    </row>
    <row r="34" spans="1:8" x14ac:dyDescent="0.25">
      <c r="A34" s="138"/>
      <c r="B34" s="22">
        <v>1</v>
      </c>
      <c r="C34" s="22"/>
      <c r="D34" s="22"/>
      <c r="E34" s="22" t="s">
        <v>584</v>
      </c>
      <c r="F34" s="143" t="s">
        <v>575</v>
      </c>
      <c r="G34" s="27">
        <v>15</v>
      </c>
      <c r="H34" s="75">
        <f t="shared" si="0"/>
        <v>15</v>
      </c>
    </row>
    <row r="35" spans="1:8" x14ac:dyDescent="0.25">
      <c r="A35" s="138" t="s">
        <v>536</v>
      </c>
      <c r="B35" s="22">
        <v>1</v>
      </c>
      <c r="C35" s="22" t="s">
        <v>487</v>
      </c>
      <c r="D35" s="22"/>
      <c r="E35" s="22" t="s">
        <v>488</v>
      </c>
      <c r="F35" s="143" t="s">
        <v>575</v>
      </c>
      <c r="G35" s="27">
        <v>6.26</v>
      </c>
      <c r="H35" s="75">
        <f t="shared" si="0"/>
        <v>6.26</v>
      </c>
    </row>
    <row r="36" spans="1:8" x14ac:dyDescent="0.25">
      <c r="A36" s="138" t="s">
        <v>536</v>
      </c>
      <c r="B36" s="22">
        <v>2</v>
      </c>
      <c r="C36" s="22" t="s">
        <v>489</v>
      </c>
      <c r="D36" s="22"/>
      <c r="E36" s="22" t="s">
        <v>490</v>
      </c>
      <c r="F36" s="143" t="s">
        <v>575</v>
      </c>
      <c r="G36" s="27">
        <v>1.51</v>
      </c>
      <c r="H36" s="75">
        <f t="shared" si="0"/>
        <v>3.02</v>
      </c>
    </row>
    <row r="37" spans="1:8" x14ac:dyDescent="0.25">
      <c r="A37" s="138" t="s">
        <v>536</v>
      </c>
      <c r="B37" s="22">
        <v>1</v>
      </c>
      <c r="C37" s="22" t="s">
        <v>491</v>
      </c>
      <c r="D37" s="22"/>
      <c r="E37" s="22" t="s">
        <v>492</v>
      </c>
      <c r="F37" s="143" t="s">
        <v>575</v>
      </c>
      <c r="G37" s="27">
        <v>1.1599999999999999</v>
      </c>
      <c r="H37" s="75">
        <f t="shared" si="0"/>
        <v>1.1599999999999999</v>
      </c>
    </row>
    <row r="38" spans="1:8" x14ac:dyDescent="0.25">
      <c r="A38" s="138" t="s">
        <v>536</v>
      </c>
      <c r="B38" s="22">
        <v>3</v>
      </c>
      <c r="C38" s="22" t="s">
        <v>494</v>
      </c>
      <c r="D38" s="22"/>
      <c r="E38" s="22" t="s">
        <v>493</v>
      </c>
      <c r="F38" s="143" t="s">
        <v>575</v>
      </c>
      <c r="G38" s="27">
        <v>1.84</v>
      </c>
      <c r="H38" s="75">
        <f t="shared" si="0"/>
        <v>5.5200000000000005</v>
      </c>
    </row>
    <row r="39" spans="1:8" x14ac:dyDescent="0.25">
      <c r="A39" s="156" t="s">
        <v>536</v>
      </c>
      <c r="B39" s="157">
        <v>1</v>
      </c>
      <c r="C39" s="157" t="s">
        <v>107</v>
      </c>
      <c r="D39" t="s">
        <v>431</v>
      </c>
      <c r="E39" s="157" t="s">
        <v>585</v>
      </c>
      <c r="F39" s="143" t="s">
        <v>575</v>
      </c>
      <c r="G39" s="27">
        <v>5</v>
      </c>
      <c r="H39" s="75">
        <f t="shared" si="0"/>
        <v>5</v>
      </c>
    </row>
    <row r="40" spans="1:8" x14ac:dyDescent="0.25">
      <c r="A40" s="138" t="s">
        <v>536</v>
      </c>
      <c r="B40" s="22">
        <v>1</v>
      </c>
      <c r="C40" s="22" t="s">
        <v>107</v>
      </c>
      <c r="D40" s="22" t="s">
        <v>431</v>
      </c>
      <c r="E40" s="22" t="s">
        <v>586</v>
      </c>
      <c r="F40" s="143" t="s">
        <v>575</v>
      </c>
      <c r="G40" s="27">
        <v>6</v>
      </c>
      <c r="H40" s="75">
        <f t="shared" si="0"/>
        <v>6</v>
      </c>
    </row>
    <row r="41" spans="1:8" x14ac:dyDescent="0.25">
      <c r="A41" s="138" t="s">
        <v>536</v>
      </c>
      <c r="B41" s="22">
        <v>1</v>
      </c>
      <c r="C41" s="22" t="s">
        <v>107</v>
      </c>
      <c r="D41" s="22" t="s">
        <v>431</v>
      </c>
      <c r="E41" s="22" t="s">
        <v>587</v>
      </c>
      <c r="F41" s="143" t="s">
        <v>575</v>
      </c>
      <c r="G41" s="27">
        <v>6</v>
      </c>
      <c r="H41" s="75">
        <f t="shared" si="0"/>
        <v>6</v>
      </c>
    </row>
    <row r="42" spans="1:8" x14ac:dyDescent="0.25">
      <c r="A42" s="138" t="s">
        <v>536</v>
      </c>
      <c r="B42" s="22">
        <v>1</v>
      </c>
      <c r="C42" s="22" t="s">
        <v>107</v>
      </c>
      <c r="D42" s="22" t="s">
        <v>431</v>
      </c>
      <c r="E42" s="22" t="s">
        <v>588</v>
      </c>
      <c r="F42" s="143" t="s">
        <v>575</v>
      </c>
      <c r="G42" s="27">
        <v>7</v>
      </c>
      <c r="H42" s="75">
        <f t="shared" si="0"/>
        <v>7</v>
      </c>
    </row>
    <row r="43" spans="1:8" x14ac:dyDescent="0.25">
      <c r="A43" s="156" t="s">
        <v>536</v>
      </c>
      <c r="B43" s="157">
        <v>4</v>
      </c>
      <c r="E43" s="157" t="s">
        <v>589</v>
      </c>
      <c r="F43" s="143" t="s">
        <v>575</v>
      </c>
      <c r="G43" s="27">
        <v>1.2</v>
      </c>
      <c r="H43" s="75">
        <f t="shared" si="0"/>
        <v>4.8</v>
      </c>
    </row>
    <row r="44" spans="1:8" x14ac:dyDescent="0.25">
      <c r="A44" s="139" t="s">
        <v>536</v>
      </c>
      <c r="B44" s="22">
        <v>1</v>
      </c>
      <c r="C44" s="22" t="s">
        <v>474</v>
      </c>
      <c r="D44" s="22" t="s">
        <v>552</v>
      </c>
      <c r="E44" s="45" t="s">
        <v>553</v>
      </c>
      <c r="F44" s="143" t="s">
        <v>550</v>
      </c>
      <c r="G44">
        <v>37.506</v>
      </c>
      <c r="H44" s="75">
        <f t="shared" si="0"/>
        <v>37.506</v>
      </c>
    </row>
    <row r="45" spans="1:8" x14ac:dyDescent="0.25">
      <c r="A45" s="138" t="s">
        <v>111</v>
      </c>
      <c r="B45" s="22">
        <v>8</v>
      </c>
      <c r="C45" s="22" t="s">
        <v>554</v>
      </c>
      <c r="D45" s="22" t="s">
        <v>555</v>
      </c>
      <c r="E45" s="22" t="s">
        <v>556</v>
      </c>
      <c r="F45" s="143" t="s">
        <v>550</v>
      </c>
      <c r="G45">
        <v>1.5576000000000001</v>
      </c>
      <c r="H45" s="75">
        <f t="shared" si="0"/>
        <v>12.460800000000001</v>
      </c>
    </row>
    <row r="46" spans="1:8" x14ac:dyDescent="0.25">
      <c r="A46" s="138" t="s">
        <v>536</v>
      </c>
      <c r="B46" s="22">
        <v>3</v>
      </c>
      <c r="C46" s="22" t="s">
        <v>261</v>
      </c>
      <c r="D46" s="22" t="s">
        <v>260</v>
      </c>
      <c r="E46" s="22" t="s">
        <v>263</v>
      </c>
      <c r="F46" s="143" t="s">
        <v>550</v>
      </c>
      <c r="G46">
        <v>79</v>
      </c>
      <c r="H46" s="75">
        <f t="shared" si="0"/>
        <v>237</v>
      </c>
    </row>
    <row r="47" spans="1:8" x14ac:dyDescent="0.25">
      <c r="A47" s="138" t="s">
        <v>536</v>
      </c>
      <c r="B47" s="22">
        <v>1</v>
      </c>
      <c r="C47" s="22" t="s">
        <v>325</v>
      </c>
      <c r="D47" s="22" t="s">
        <v>557</v>
      </c>
      <c r="E47" s="22" t="s">
        <v>558</v>
      </c>
      <c r="F47" s="143" t="s">
        <v>550</v>
      </c>
      <c r="G47">
        <v>19.588000000000001</v>
      </c>
      <c r="H47" s="75">
        <f t="shared" si="0"/>
        <v>19.588000000000001</v>
      </c>
    </row>
    <row r="48" spans="1:8" x14ac:dyDescent="0.25">
      <c r="A48" s="138" t="s">
        <v>536</v>
      </c>
      <c r="B48" s="22">
        <v>2</v>
      </c>
      <c r="C48" s="22" t="s">
        <v>559</v>
      </c>
      <c r="D48" s="22" t="s">
        <v>560</v>
      </c>
      <c r="E48" s="22" t="s">
        <v>561</v>
      </c>
      <c r="F48" s="143" t="s">
        <v>550</v>
      </c>
      <c r="G48">
        <v>3.57</v>
      </c>
      <c r="H48" s="75">
        <f t="shared" si="0"/>
        <v>7.14</v>
      </c>
    </row>
    <row r="49" spans="1:8" x14ac:dyDescent="0.25">
      <c r="A49" s="138" t="s">
        <v>536</v>
      </c>
      <c r="B49" s="22">
        <v>1</v>
      </c>
      <c r="C49" s="22" t="s">
        <v>474</v>
      </c>
      <c r="D49" s="22" t="s">
        <v>562</v>
      </c>
      <c r="E49" s="22" t="s">
        <v>563</v>
      </c>
      <c r="F49" s="143" t="s">
        <v>539</v>
      </c>
      <c r="G49">
        <v>11.752000000000001</v>
      </c>
      <c r="H49" s="75">
        <f t="shared" si="0"/>
        <v>11.752000000000001</v>
      </c>
    </row>
    <row r="50" spans="1:8" x14ac:dyDescent="0.25">
      <c r="A50" s="138" t="s">
        <v>536</v>
      </c>
      <c r="B50" s="22">
        <v>4</v>
      </c>
      <c r="C50" s="22" t="s">
        <v>474</v>
      </c>
      <c r="D50" s="22" t="s">
        <v>564</v>
      </c>
      <c r="E50" s="22" t="s">
        <v>565</v>
      </c>
      <c r="F50" s="143" t="s">
        <v>539</v>
      </c>
      <c r="G50">
        <v>0.96199999999999997</v>
      </c>
      <c r="H50" s="75">
        <f t="shared" si="0"/>
        <v>3.8479999999999999</v>
      </c>
    </row>
    <row r="51" spans="1:8" x14ac:dyDescent="0.25">
      <c r="A51" s="138" t="s">
        <v>536</v>
      </c>
      <c r="B51" s="22">
        <v>1</v>
      </c>
      <c r="C51" s="22"/>
      <c r="D51" s="22"/>
      <c r="E51" s="22" t="s">
        <v>590</v>
      </c>
      <c r="F51" s="143" t="s">
        <v>539</v>
      </c>
      <c r="G51">
        <v>8</v>
      </c>
      <c r="H51" s="75">
        <f t="shared" si="0"/>
        <v>8</v>
      </c>
    </row>
    <row r="52" spans="1:8" x14ac:dyDescent="0.25">
      <c r="A52" s="138" t="s">
        <v>536</v>
      </c>
      <c r="B52" s="22">
        <v>4</v>
      </c>
      <c r="C52" s="22" t="s">
        <v>474</v>
      </c>
      <c r="D52" s="22" t="s">
        <v>566</v>
      </c>
      <c r="E52" s="22" t="s">
        <v>567</v>
      </c>
      <c r="F52" s="143" t="s">
        <v>539</v>
      </c>
      <c r="G52">
        <v>4.1900000000000004</v>
      </c>
      <c r="H52" s="75">
        <f t="shared" si="0"/>
        <v>16.760000000000002</v>
      </c>
    </row>
    <row r="53" spans="1:8" x14ac:dyDescent="0.25">
      <c r="A53" s="138" t="s">
        <v>536</v>
      </c>
      <c r="B53" s="22">
        <v>1</v>
      </c>
      <c r="C53" s="22" t="s">
        <v>554</v>
      </c>
      <c r="D53" s="22" t="s">
        <v>568</v>
      </c>
      <c r="E53" s="22" t="s">
        <v>591</v>
      </c>
      <c r="F53" s="143" t="s">
        <v>539</v>
      </c>
      <c r="G53">
        <v>12</v>
      </c>
      <c r="H53" s="75">
        <f t="shared" si="0"/>
        <v>12</v>
      </c>
    </row>
    <row r="54" spans="1:8" x14ac:dyDescent="0.25">
      <c r="A54" s="138" t="s">
        <v>536</v>
      </c>
      <c r="B54" s="22">
        <v>3</v>
      </c>
      <c r="C54" s="22" t="s">
        <v>559</v>
      </c>
      <c r="D54" s="22" t="s">
        <v>573</v>
      </c>
      <c r="E54" s="22" t="s">
        <v>574</v>
      </c>
      <c r="F54" s="143" t="s">
        <v>550</v>
      </c>
      <c r="G54">
        <v>2.19</v>
      </c>
      <c r="H54" s="75">
        <f>B54*G54</f>
        <v>6.57</v>
      </c>
    </row>
    <row r="55" spans="1:8" x14ac:dyDescent="0.25">
      <c r="A55" s="260" t="s">
        <v>536</v>
      </c>
      <c r="B55" s="250">
        <v>4</v>
      </c>
      <c r="C55" s="22"/>
      <c r="D55" s="22"/>
      <c r="E55" s="250" t="s">
        <v>598</v>
      </c>
      <c r="F55" s="143" t="s">
        <v>550</v>
      </c>
      <c r="G55" s="27">
        <v>13</v>
      </c>
      <c r="H55" s="75">
        <f t="shared" si="0"/>
        <v>52</v>
      </c>
    </row>
    <row r="56" spans="1:8" x14ac:dyDescent="0.25">
      <c r="A56" s="260" t="s">
        <v>536</v>
      </c>
      <c r="B56" s="250">
        <v>1</v>
      </c>
      <c r="C56" s="22"/>
      <c r="D56" s="22"/>
      <c r="E56" s="250" t="s">
        <v>599</v>
      </c>
      <c r="F56" s="143" t="s">
        <v>550</v>
      </c>
      <c r="G56" s="27">
        <v>8</v>
      </c>
      <c r="H56" s="75">
        <f t="shared" si="0"/>
        <v>8</v>
      </c>
    </row>
    <row r="57" spans="1:8" x14ac:dyDescent="0.25">
      <c r="A57" s="260" t="s">
        <v>536</v>
      </c>
      <c r="B57" s="250">
        <v>2</v>
      </c>
      <c r="C57" s="22"/>
      <c r="D57" s="22"/>
      <c r="E57" s="250" t="s">
        <v>600</v>
      </c>
      <c r="F57" s="143" t="s">
        <v>550</v>
      </c>
      <c r="G57" s="27">
        <v>8</v>
      </c>
      <c r="H57" s="75">
        <f t="shared" si="0"/>
        <v>16</v>
      </c>
    </row>
    <row r="58" spans="1:8" x14ac:dyDescent="0.25">
      <c r="A58" s="138" t="s">
        <v>111</v>
      </c>
      <c r="B58" s="250">
        <v>4</v>
      </c>
      <c r="C58" s="22"/>
      <c r="D58" s="22"/>
      <c r="E58" s="250" t="s">
        <v>601</v>
      </c>
      <c r="F58" s="143" t="s">
        <v>550</v>
      </c>
      <c r="G58" s="27">
        <v>0.9</v>
      </c>
      <c r="H58" s="75">
        <f t="shared" si="0"/>
        <v>3.6</v>
      </c>
    </row>
    <row r="59" spans="1:8" x14ac:dyDescent="0.25">
      <c r="A59" s="138" t="s">
        <v>111</v>
      </c>
      <c r="B59" s="250">
        <v>6</v>
      </c>
      <c r="C59" s="22"/>
      <c r="D59" s="22"/>
      <c r="E59" s="250" t="s">
        <v>602</v>
      </c>
      <c r="F59" s="143" t="s">
        <v>550</v>
      </c>
      <c r="G59" s="27">
        <v>0.3</v>
      </c>
      <c r="H59" s="75">
        <f t="shared" si="0"/>
        <v>1.7999999999999998</v>
      </c>
    </row>
    <row r="60" spans="1:8" x14ac:dyDescent="0.25">
      <c r="A60" s="138" t="s">
        <v>111</v>
      </c>
      <c r="B60" s="250">
        <v>4</v>
      </c>
      <c r="C60" s="22"/>
      <c r="D60" s="22"/>
      <c r="E60" s="250" t="s">
        <v>603</v>
      </c>
      <c r="F60" s="143" t="s">
        <v>550</v>
      </c>
      <c r="G60" s="27">
        <v>0.7</v>
      </c>
      <c r="H60" s="75">
        <f t="shared" si="0"/>
        <v>2.8</v>
      </c>
    </row>
    <row r="61" spans="1:8" x14ac:dyDescent="0.25">
      <c r="A61" s="138" t="s">
        <v>111</v>
      </c>
      <c r="B61" s="250">
        <v>16</v>
      </c>
      <c r="C61" s="22"/>
      <c r="D61" s="22"/>
      <c r="E61" s="250" t="s">
        <v>544</v>
      </c>
      <c r="F61" s="143" t="s">
        <v>550</v>
      </c>
      <c r="G61" s="27">
        <v>0.4</v>
      </c>
      <c r="H61" s="75">
        <f t="shared" si="0"/>
        <v>6.4</v>
      </c>
    </row>
    <row r="62" spans="1:8" x14ac:dyDescent="0.25">
      <c r="A62" s="138" t="s">
        <v>536</v>
      </c>
      <c r="B62" s="250">
        <v>1</v>
      </c>
      <c r="C62" s="22"/>
      <c r="D62" s="22"/>
      <c r="E62" s="250" t="s">
        <v>604</v>
      </c>
      <c r="F62" s="143" t="s">
        <v>550</v>
      </c>
      <c r="G62" s="27">
        <v>6</v>
      </c>
      <c r="H62" s="75">
        <f t="shared" si="0"/>
        <v>6</v>
      </c>
    </row>
    <row r="63" spans="1:8" x14ac:dyDescent="0.25">
      <c r="A63" s="138" t="s">
        <v>536</v>
      </c>
      <c r="B63" s="250">
        <v>7</v>
      </c>
      <c r="C63" s="22"/>
      <c r="D63" s="22"/>
      <c r="E63" s="250" t="s">
        <v>605</v>
      </c>
      <c r="F63" s="143" t="s">
        <v>550</v>
      </c>
      <c r="G63" s="27">
        <v>1</v>
      </c>
      <c r="H63" s="75">
        <f t="shared" si="0"/>
        <v>7</v>
      </c>
    </row>
    <row r="64" spans="1:8" x14ac:dyDescent="0.25">
      <c r="A64" s="138" t="s">
        <v>111</v>
      </c>
      <c r="B64" s="250">
        <v>10</v>
      </c>
      <c r="C64" s="22"/>
      <c r="D64" s="22"/>
      <c r="E64" s="250" t="s">
        <v>248</v>
      </c>
      <c r="F64" s="143" t="s">
        <v>550</v>
      </c>
      <c r="G64" s="27">
        <v>0.6</v>
      </c>
      <c r="H64" s="75">
        <f t="shared" si="0"/>
        <v>6</v>
      </c>
    </row>
    <row r="65" spans="1:8" x14ac:dyDescent="0.25">
      <c r="A65" s="138" t="s">
        <v>111</v>
      </c>
      <c r="B65" s="250">
        <v>3</v>
      </c>
      <c r="C65" s="22"/>
      <c r="D65" s="22"/>
      <c r="E65" s="250" t="s">
        <v>606</v>
      </c>
      <c r="F65" s="143" t="s">
        <v>550</v>
      </c>
      <c r="G65" s="27">
        <v>0.8</v>
      </c>
      <c r="H65" s="75">
        <f t="shared" si="0"/>
        <v>2.4000000000000004</v>
      </c>
    </row>
    <row r="66" spans="1:8" x14ac:dyDescent="0.25">
      <c r="A66" s="138" t="s">
        <v>536</v>
      </c>
      <c r="B66" s="250">
        <v>1</v>
      </c>
      <c r="C66" s="22"/>
      <c r="D66" s="22"/>
      <c r="E66" s="250" t="s">
        <v>607</v>
      </c>
      <c r="F66" s="143" t="s">
        <v>550</v>
      </c>
      <c r="G66" s="27">
        <v>2</v>
      </c>
      <c r="H66" s="75">
        <f t="shared" si="0"/>
        <v>2</v>
      </c>
    </row>
    <row r="67" spans="1:8" x14ac:dyDescent="0.25">
      <c r="A67" s="138" t="s">
        <v>536</v>
      </c>
      <c r="B67" s="22">
        <v>2</v>
      </c>
      <c r="C67" s="22"/>
      <c r="D67" s="22"/>
      <c r="E67" s="250" t="s">
        <v>608</v>
      </c>
      <c r="F67" s="143" t="s">
        <v>550</v>
      </c>
      <c r="G67" s="27">
        <v>1.5</v>
      </c>
      <c r="H67" s="75">
        <f t="shared" si="0"/>
        <v>3</v>
      </c>
    </row>
    <row r="68" spans="1:8" x14ac:dyDescent="0.25">
      <c r="A68" s="138" t="s">
        <v>536</v>
      </c>
      <c r="B68" s="22">
        <v>2</v>
      </c>
      <c r="C68" s="22" t="s">
        <v>474</v>
      </c>
      <c r="D68" s="22" t="s">
        <v>569</v>
      </c>
      <c r="E68" s="22" t="s">
        <v>570</v>
      </c>
      <c r="F68" s="143" t="s">
        <v>592</v>
      </c>
      <c r="G68">
        <v>14.4</v>
      </c>
      <c r="H68" s="75">
        <f t="shared" si="0"/>
        <v>28.8</v>
      </c>
    </row>
    <row r="69" spans="1:8" x14ac:dyDescent="0.25">
      <c r="A69" s="138" t="s">
        <v>536</v>
      </c>
      <c r="B69" s="22">
        <v>1</v>
      </c>
      <c r="C69" s="22" t="s">
        <v>320</v>
      </c>
      <c r="D69" s="22" t="s">
        <v>571</v>
      </c>
      <c r="E69" s="22" t="s">
        <v>572</v>
      </c>
      <c r="F69" s="143" t="s">
        <v>592</v>
      </c>
      <c r="G69">
        <v>7.3704000000000001</v>
      </c>
      <c r="H69" s="75">
        <f t="shared" si="0"/>
        <v>7.3704000000000001</v>
      </c>
    </row>
    <row r="70" spans="1:8" x14ac:dyDescent="0.25">
      <c r="A70" s="260" t="s">
        <v>536</v>
      </c>
      <c r="B70" s="250">
        <v>2</v>
      </c>
      <c r="C70" s="22"/>
      <c r="D70" s="22"/>
      <c r="E70" s="250" t="s">
        <v>390</v>
      </c>
      <c r="F70" s="143" t="s">
        <v>550</v>
      </c>
      <c r="G70" s="27">
        <v>3</v>
      </c>
      <c r="H70" s="75">
        <f t="shared" ref="H70:H80" si="1">B70*G70</f>
        <v>6</v>
      </c>
    </row>
    <row r="71" spans="1:8" x14ac:dyDescent="0.25">
      <c r="A71" s="138" t="s">
        <v>536</v>
      </c>
      <c r="B71" s="22">
        <v>1</v>
      </c>
      <c r="C71" s="22"/>
      <c r="D71" s="22" t="s">
        <v>571</v>
      </c>
      <c r="E71" s="22" t="s">
        <v>593</v>
      </c>
      <c r="F71" s="143" t="s">
        <v>592</v>
      </c>
      <c r="G71" s="27">
        <v>9</v>
      </c>
      <c r="H71" s="75">
        <f t="shared" si="1"/>
        <v>9</v>
      </c>
    </row>
    <row r="72" spans="1:8" x14ac:dyDescent="0.25">
      <c r="A72" s="138" t="s">
        <v>536</v>
      </c>
      <c r="B72" s="22">
        <v>1</v>
      </c>
      <c r="C72" s="22"/>
      <c r="D72" s="22" t="s">
        <v>595</v>
      </c>
      <c r="E72" s="22" t="s">
        <v>594</v>
      </c>
      <c r="F72" s="143" t="s">
        <v>592</v>
      </c>
      <c r="G72" s="27">
        <v>35</v>
      </c>
      <c r="H72" s="75">
        <f t="shared" si="1"/>
        <v>35</v>
      </c>
    </row>
    <row r="73" spans="1:8" x14ac:dyDescent="0.25">
      <c r="A73" s="138" t="s">
        <v>536</v>
      </c>
      <c r="B73" s="22">
        <v>1</v>
      </c>
      <c r="C73" s="22"/>
      <c r="D73" s="22" t="s">
        <v>408</v>
      </c>
      <c r="E73" s="22" t="s">
        <v>596</v>
      </c>
      <c r="F73" s="143" t="s">
        <v>592</v>
      </c>
      <c r="G73" s="27">
        <v>8</v>
      </c>
      <c r="H73" s="75">
        <f t="shared" si="1"/>
        <v>8</v>
      </c>
    </row>
    <row r="74" spans="1:8" x14ac:dyDescent="0.25">
      <c r="A74" s="260" t="s">
        <v>536</v>
      </c>
      <c r="B74" s="250">
        <v>1</v>
      </c>
      <c r="C74" s="22"/>
      <c r="D74" s="22"/>
      <c r="E74" s="250" t="s">
        <v>597</v>
      </c>
      <c r="F74" s="143" t="s">
        <v>592</v>
      </c>
      <c r="G74" s="27">
        <v>6</v>
      </c>
      <c r="H74" s="75">
        <f t="shared" si="1"/>
        <v>6</v>
      </c>
    </row>
    <row r="75" spans="1:8" x14ac:dyDescent="0.25">
      <c r="A75" s="260" t="s">
        <v>111</v>
      </c>
      <c r="B75" s="250">
        <v>10</v>
      </c>
      <c r="C75" s="22"/>
      <c r="D75" s="22"/>
      <c r="E75" s="250" t="s">
        <v>609</v>
      </c>
      <c r="F75" s="143" t="s">
        <v>592</v>
      </c>
      <c r="G75" s="27">
        <v>0.55000000000000004</v>
      </c>
      <c r="H75" s="75">
        <f t="shared" si="1"/>
        <v>5.5</v>
      </c>
    </row>
    <row r="76" spans="1:8" x14ac:dyDescent="0.25">
      <c r="A76" s="260" t="s">
        <v>111</v>
      </c>
      <c r="B76" s="250">
        <v>90</v>
      </c>
      <c r="C76" s="22"/>
      <c r="D76" s="22"/>
      <c r="E76" s="250" t="s">
        <v>610</v>
      </c>
      <c r="F76" s="143" t="s">
        <v>592</v>
      </c>
      <c r="G76" s="27">
        <v>0.35</v>
      </c>
      <c r="H76" s="75">
        <f t="shared" si="1"/>
        <v>31.499999999999996</v>
      </c>
    </row>
    <row r="77" spans="1:8" x14ac:dyDescent="0.25">
      <c r="A77" s="260" t="s">
        <v>111</v>
      </c>
      <c r="B77" s="250">
        <v>7</v>
      </c>
      <c r="C77" s="22"/>
      <c r="D77" s="22"/>
      <c r="E77" s="250" t="s">
        <v>611</v>
      </c>
      <c r="F77" s="143" t="s">
        <v>592</v>
      </c>
      <c r="G77" s="27">
        <v>0.6</v>
      </c>
      <c r="H77" s="75">
        <f t="shared" si="1"/>
        <v>4.2</v>
      </c>
    </row>
    <row r="78" spans="1:8" x14ac:dyDescent="0.25">
      <c r="A78" s="260" t="s">
        <v>536</v>
      </c>
      <c r="B78" s="250">
        <v>5</v>
      </c>
      <c r="C78" s="22"/>
      <c r="D78" s="22"/>
      <c r="E78" s="250" t="s">
        <v>612</v>
      </c>
      <c r="F78" s="143" t="s">
        <v>592</v>
      </c>
      <c r="G78" s="27">
        <v>1.2</v>
      </c>
      <c r="H78" s="75">
        <f t="shared" si="1"/>
        <v>6</v>
      </c>
    </row>
    <row r="79" spans="1:8" x14ac:dyDescent="0.25">
      <c r="A79" s="138"/>
      <c r="B79" s="250">
        <v>1</v>
      </c>
      <c r="C79" s="22"/>
      <c r="D79" s="22"/>
      <c r="E79" s="250" t="s">
        <v>583</v>
      </c>
      <c r="F79" s="143" t="s">
        <v>592</v>
      </c>
      <c r="G79" s="27">
        <v>15</v>
      </c>
      <c r="H79" s="75">
        <f t="shared" si="1"/>
        <v>15</v>
      </c>
    </row>
    <row r="80" spans="1:8" x14ac:dyDescent="0.25">
      <c r="A80" s="138"/>
      <c r="B80" s="22">
        <v>1</v>
      </c>
      <c r="C80" s="22"/>
      <c r="D80" s="22"/>
      <c r="E80" s="250" t="s">
        <v>528</v>
      </c>
      <c r="F80" s="143"/>
      <c r="G80" s="27">
        <v>19</v>
      </c>
      <c r="H80" s="75">
        <f t="shared" si="1"/>
        <v>19</v>
      </c>
    </row>
    <row r="81" spans="1:8" x14ac:dyDescent="0.25">
      <c r="A81" s="140" t="s">
        <v>15</v>
      </c>
      <c r="B81" s="33"/>
      <c r="C81" s="33"/>
      <c r="D81" s="33"/>
      <c r="E81" s="33"/>
      <c r="F81" s="147" t="s">
        <v>16</v>
      </c>
      <c r="H81" s="47">
        <f>SUM(H11:H80)</f>
        <v>1608.5139999999997</v>
      </c>
    </row>
    <row r="82" spans="1:8" x14ac:dyDescent="0.25">
      <c r="A82" s="140"/>
      <c r="B82" s="33"/>
      <c r="C82" s="33"/>
      <c r="D82" s="33"/>
      <c r="E82" s="33"/>
      <c r="F82" s="148"/>
      <c r="G82" s="94">
        <v>0.25</v>
      </c>
      <c r="H82" s="257">
        <f>H81*G82+H81</f>
        <v>2010.6424999999995</v>
      </c>
    </row>
    <row r="83" spans="1:8" x14ac:dyDescent="0.25">
      <c r="A83" s="140" t="s">
        <v>17</v>
      </c>
      <c r="B83" s="33"/>
      <c r="C83" s="33"/>
      <c r="D83" s="33"/>
      <c r="E83" s="33"/>
      <c r="F83" s="146"/>
    </row>
    <row r="84" spans="1:8" x14ac:dyDescent="0.25">
      <c r="A84" s="141"/>
      <c r="B84" s="38"/>
      <c r="C84" s="38"/>
      <c r="D84" s="38"/>
      <c r="E84" s="38"/>
      <c r="F84" s="147" t="s">
        <v>18</v>
      </c>
    </row>
    <row r="85" spans="1:8" x14ac:dyDescent="0.25">
      <c r="A85" s="140" t="s">
        <v>535</v>
      </c>
      <c r="B85" s="33"/>
      <c r="C85" s="33"/>
      <c r="D85" s="33"/>
      <c r="E85" s="33"/>
      <c r="F85" s="145"/>
    </row>
    <row r="86" spans="1:8" x14ac:dyDescent="0.25">
      <c r="A86" s="142"/>
      <c r="B86" s="41"/>
      <c r="C86" s="41"/>
      <c r="D86" s="41"/>
      <c r="E86" s="41"/>
      <c r="F86" s="146"/>
    </row>
    <row r="88" spans="1:8" x14ac:dyDescent="0.25">
      <c r="F88" s="27"/>
      <c r="G88"/>
    </row>
    <row r="89" spans="1:8" x14ac:dyDescent="0.25">
      <c r="B89" s="56" t="s">
        <v>502</v>
      </c>
      <c r="F89" s="27"/>
      <c r="G89"/>
    </row>
    <row r="90" spans="1:8" x14ac:dyDescent="0.25">
      <c r="B90" t="s">
        <v>501</v>
      </c>
      <c r="C90">
        <v>2</v>
      </c>
      <c r="D90" t="s">
        <v>503</v>
      </c>
      <c r="F90" s="27"/>
      <c r="G90"/>
    </row>
    <row r="91" spans="1:8" x14ac:dyDescent="0.25">
      <c r="B91" t="s">
        <v>504</v>
      </c>
      <c r="C91">
        <v>1</v>
      </c>
      <c r="D91" t="s">
        <v>505</v>
      </c>
      <c r="F91" s="27"/>
      <c r="G91"/>
    </row>
    <row r="92" spans="1:8" x14ac:dyDescent="0.25">
      <c r="B92" t="s">
        <v>506</v>
      </c>
      <c r="C92">
        <v>3</v>
      </c>
      <c r="D92" t="s">
        <v>507</v>
      </c>
      <c r="F92" s="27"/>
      <c r="G92"/>
    </row>
    <row r="93" spans="1:8" x14ac:dyDescent="0.25">
      <c r="B93" t="s">
        <v>510</v>
      </c>
      <c r="C93" s="52">
        <v>1.5</v>
      </c>
      <c r="D93" t="s">
        <v>511</v>
      </c>
      <c r="F93" s="27"/>
      <c r="G93"/>
    </row>
    <row r="94" spans="1:8" x14ac:dyDescent="0.25">
      <c r="B94" t="s">
        <v>1707</v>
      </c>
      <c r="C94" s="52">
        <v>1.5</v>
      </c>
      <c r="D94" t="s">
        <v>681</v>
      </c>
      <c r="F94" s="27"/>
      <c r="G94"/>
    </row>
    <row r="95" spans="1:8" x14ac:dyDescent="0.25">
      <c r="B95" t="s">
        <v>1656</v>
      </c>
      <c r="C95" s="48">
        <v>1</v>
      </c>
      <c r="D95" t="s">
        <v>1708</v>
      </c>
      <c r="F95" s="27"/>
      <c r="G95"/>
    </row>
    <row r="96" spans="1:8" x14ac:dyDescent="0.25">
      <c r="C96">
        <f>SUM(C90:C95)</f>
        <v>10</v>
      </c>
      <c r="D96" s="52" t="s">
        <v>1703</v>
      </c>
      <c r="F96" s="27">
        <f>C96*23</f>
        <v>230</v>
      </c>
      <c r="G96"/>
    </row>
    <row r="97" spans="2:7" ht="14.25" customHeight="1" x14ac:dyDescent="0.25">
      <c r="E97" t="s">
        <v>157</v>
      </c>
      <c r="F97" s="51">
        <v>353</v>
      </c>
      <c r="G97">
        <v>272</v>
      </c>
    </row>
    <row r="98" spans="2:7" ht="14.25" customHeight="1" x14ac:dyDescent="0.25">
      <c r="F98" s="27"/>
      <c r="G98"/>
    </row>
    <row r="99" spans="2:7" ht="14.25" customHeight="1" x14ac:dyDescent="0.25">
      <c r="E99" s="56" t="s">
        <v>1464</v>
      </c>
      <c r="F99" s="55">
        <f>SUM(F96:F98)</f>
        <v>583</v>
      </c>
      <c r="G99"/>
    </row>
    <row r="100" spans="2:7" x14ac:dyDescent="0.25">
      <c r="F100" s="27"/>
      <c r="G100"/>
    </row>
    <row r="101" spans="2:7" x14ac:dyDescent="0.25">
      <c r="B101" s="56" t="s">
        <v>512</v>
      </c>
      <c r="F101" s="27"/>
      <c r="G101"/>
    </row>
    <row r="102" spans="2:7" x14ac:dyDescent="0.25">
      <c r="B102" t="s">
        <v>497</v>
      </c>
      <c r="C102">
        <v>1.5</v>
      </c>
      <c r="D102" t="s">
        <v>514</v>
      </c>
      <c r="F102" s="27"/>
      <c r="G102"/>
    </row>
    <row r="103" spans="2:7" x14ac:dyDescent="0.25">
      <c r="B103" t="s">
        <v>515</v>
      </c>
      <c r="C103">
        <v>3</v>
      </c>
      <c r="D103" t="s">
        <v>516</v>
      </c>
      <c r="F103" s="27"/>
      <c r="G103"/>
    </row>
    <row r="104" spans="2:7" x14ac:dyDescent="0.25">
      <c r="B104" t="s">
        <v>517</v>
      </c>
      <c r="C104">
        <v>5</v>
      </c>
      <c r="D104" t="s">
        <v>518</v>
      </c>
      <c r="F104" s="27"/>
      <c r="G104"/>
    </row>
    <row r="105" spans="2:7" x14ac:dyDescent="0.25">
      <c r="B105" t="s">
        <v>519</v>
      </c>
      <c r="C105">
        <v>9</v>
      </c>
      <c r="D105" t="s">
        <v>518</v>
      </c>
      <c r="F105" s="27"/>
      <c r="G105"/>
    </row>
    <row r="106" spans="2:7" x14ac:dyDescent="0.25">
      <c r="B106" t="s">
        <v>520</v>
      </c>
      <c r="C106">
        <v>7</v>
      </c>
      <c r="D106" t="s">
        <v>518</v>
      </c>
      <c r="F106" s="27"/>
      <c r="G106"/>
    </row>
    <row r="107" spans="2:7" x14ac:dyDescent="0.25">
      <c r="B107" t="s">
        <v>521</v>
      </c>
      <c r="C107">
        <v>4</v>
      </c>
      <c r="D107" t="s">
        <v>518</v>
      </c>
      <c r="F107" s="27"/>
      <c r="G107"/>
    </row>
    <row r="108" spans="2:7" x14ac:dyDescent="0.25">
      <c r="B108" t="s">
        <v>522</v>
      </c>
      <c r="C108">
        <v>2</v>
      </c>
      <c r="D108" t="s">
        <v>518</v>
      </c>
      <c r="F108" s="27"/>
      <c r="G108"/>
    </row>
    <row r="109" spans="2:7" x14ac:dyDescent="0.25">
      <c r="B109" t="s">
        <v>523</v>
      </c>
      <c r="C109">
        <v>2</v>
      </c>
      <c r="D109" t="s">
        <v>524</v>
      </c>
      <c r="F109" s="27"/>
      <c r="G109"/>
    </row>
    <row r="110" spans="2:7" x14ac:dyDescent="0.25">
      <c r="B110" t="s">
        <v>525</v>
      </c>
      <c r="C110">
        <v>1</v>
      </c>
      <c r="D110" t="s">
        <v>530</v>
      </c>
      <c r="F110" s="27"/>
      <c r="G110"/>
    </row>
    <row r="111" spans="2:7" x14ac:dyDescent="0.25">
      <c r="B111" t="s">
        <v>526</v>
      </c>
      <c r="C111">
        <v>1</v>
      </c>
      <c r="D111" t="s">
        <v>529</v>
      </c>
      <c r="F111" s="27"/>
      <c r="G111"/>
    </row>
    <row r="112" spans="2:7" x14ac:dyDescent="0.25">
      <c r="B112" t="s">
        <v>527</v>
      </c>
      <c r="C112" s="48">
        <v>1</v>
      </c>
      <c r="D112" t="s">
        <v>528</v>
      </c>
      <c r="F112" s="27"/>
      <c r="G112"/>
    </row>
    <row r="113" spans="1:7" x14ac:dyDescent="0.25">
      <c r="C113">
        <f>SUM(C102:C112)</f>
        <v>36.5</v>
      </c>
      <c r="D113" s="52" t="s">
        <v>1703</v>
      </c>
      <c r="F113" s="27">
        <f>C113*23</f>
        <v>839.5</v>
      </c>
      <c r="G113"/>
    </row>
    <row r="114" spans="1:7" x14ac:dyDescent="0.25">
      <c r="E114" t="s">
        <v>157</v>
      </c>
      <c r="F114" s="265">
        <v>1357</v>
      </c>
      <c r="G114" s="27">
        <v>1086</v>
      </c>
    </row>
    <row r="115" spans="1:7" x14ac:dyDescent="0.25">
      <c r="F115" s="27"/>
      <c r="G115"/>
    </row>
    <row r="116" spans="1:7" x14ac:dyDescent="0.25">
      <c r="A116" s="261"/>
      <c r="B116" s="52"/>
      <c r="C116" s="52"/>
      <c r="D116" s="52"/>
      <c r="E116" s="263" t="s">
        <v>1704</v>
      </c>
      <c r="F116" s="266">
        <f>SUM(F113:F115)</f>
        <v>2196.5</v>
      </c>
      <c r="G116" s="52"/>
    </row>
    <row r="117" spans="1:7" x14ac:dyDescent="0.25">
      <c r="A117" s="261"/>
      <c r="B117" s="52"/>
      <c r="C117" s="52"/>
      <c r="D117" s="52"/>
      <c r="E117" s="52"/>
      <c r="F117" s="262"/>
      <c r="G117" s="52"/>
    </row>
    <row r="118" spans="1:7" x14ac:dyDescent="0.25">
      <c r="A118" s="261"/>
      <c r="B118" s="263" t="s">
        <v>513</v>
      </c>
      <c r="C118" s="52"/>
      <c r="D118" s="52"/>
      <c r="E118" s="52"/>
      <c r="F118" s="262"/>
      <c r="G118" s="52"/>
    </row>
    <row r="119" spans="1:7" x14ac:dyDescent="0.25">
      <c r="A119" s="261"/>
      <c r="B119" s="52" t="s">
        <v>532</v>
      </c>
      <c r="C119" s="52">
        <v>14</v>
      </c>
      <c r="D119" s="52"/>
      <c r="E119" s="52"/>
      <c r="F119" s="262"/>
      <c r="G119" s="52"/>
    </row>
    <row r="120" spans="1:7" x14ac:dyDescent="0.25">
      <c r="A120" s="261"/>
      <c r="B120" s="52" t="s">
        <v>533</v>
      </c>
      <c r="C120" s="52">
        <v>3</v>
      </c>
      <c r="D120" s="52"/>
      <c r="E120" s="52"/>
      <c r="F120" s="262"/>
      <c r="G120" s="52"/>
    </row>
    <row r="121" spans="1:7" x14ac:dyDescent="0.25">
      <c r="A121" s="261"/>
      <c r="B121" s="52"/>
      <c r="C121" s="52">
        <f>SUM(C119:C120)</f>
        <v>17</v>
      </c>
      <c r="D121" s="52" t="s">
        <v>1703</v>
      </c>
      <c r="E121" s="52"/>
      <c r="F121" s="262">
        <f>C121*23</f>
        <v>391</v>
      </c>
      <c r="G121" s="52"/>
    </row>
    <row r="122" spans="1:7" x14ac:dyDescent="0.25">
      <c r="A122" s="261"/>
      <c r="B122" s="52"/>
      <c r="C122" s="52"/>
      <c r="D122" s="52"/>
      <c r="E122" s="52" t="s">
        <v>157</v>
      </c>
      <c r="F122" s="51">
        <v>318</v>
      </c>
      <c r="G122" s="52"/>
    </row>
    <row r="123" spans="1:7" x14ac:dyDescent="0.25">
      <c r="A123" s="261"/>
      <c r="B123" s="52"/>
      <c r="D123" s="52"/>
      <c r="E123" s="52"/>
      <c r="G123" s="52">
        <v>253</v>
      </c>
    </row>
    <row r="124" spans="1:7" x14ac:dyDescent="0.25">
      <c r="A124" s="261"/>
      <c r="B124" s="52"/>
      <c r="C124" s="52"/>
      <c r="D124" s="52"/>
      <c r="E124" s="263" t="s">
        <v>1705</v>
      </c>
      <c r="F124" s="266">
        <f>SUM(F121:F122)</f>
        <v>709</v>
      </c>
      <c r="G124" s="52"/>
    </row>
    <row r="125" spans="1:7" x14ac:dyDescent="0.25">
      <c r="A125" s="261"/>
      <c r="B125" s="52"/>
      <c r="C125" s="52"/>
      <c r="D125" s="52"/>
      <c r="E125" s="52"/>
      <c r="G125" s="52"/>
    </row>
    <row r="126" spans="1:7" x14ac:dyDescent="0.25">
      <c r="A126" s="261"/>
      <c r="B126" s="52"/>
      <c r="C126" s="52"/>
      <c r="D126" s="52"/>
      <c r="E126" s="52" t="s">
        <v>1283</v>
      </c>
      <c r="F126" s="262">
        <f>F124+F116+F99</f>
        <v>3488.5</v>
      </c>
      <c r="G126" s="52"/>
    </row>
    <row r="127" spans="1:7" x14ac:dyDescent="0.25">
      <c r="A127" s="261"/>
      <c r="B127" s="52"/>
      <c r="C127" s="52"/>
      <c r="D127" s="52"/>
      <c r="E127" s="158" t="s">
        <v>1706</v>
      </c>
      <c r="F127" s="265">
        <v>2100</v>
      </c>
      <c r="G127" s="262"/>
    </row>
    <row r="128" spans="1:7" x14ac:dyDescent="0.25">
      <c r="A128" s="261"/>
      <c r="B128" s="52"/>
      <c r="C128" s="52"/>
      <c r="D128" s="52"/>
      <c r="E128" s="52"/>
      <c r="F128" s="264"/>
      <c r="G128" s="262"/>
    </row>
    <row r="129" spans="1:7" x14ac:dyDescent="0.25">
      <c r="A129" s="261"/>
      <c r="B129" s="52"/>
      <c r="C129" s="52"/>
      <c r="D129" s="52"/>
      <c r="E129" s="158" t="s">
        <v>162</v>
      </c>
      <c r="F129" s="267">
        <f>F126-F127</f>
        <v>1388.5</v>
      </c>
      <c r="G129" s="262"/>
    </row>
    <row r="130" spans="1:7" x14ac:dyDescent="0.25">
      <c r="A130" s="261"/>
      <c r="B130" s="52"/>
      <c r="C130" s="52"/>
      <c r="D130" s="52"/>
      <c r="E130" s="52"/>
      <c r="F130" s="264"/>
      <c r="G130" s="262"/>
    </row>
    <row r="131" spans="1:7" x14ac:dyDescent="0.25">
      <c r="A131" s="261"/>
      <c r="B131" s="52"/>
      <c r="C131" s="52"/>
      <c r="D131" s="52"/>
      <c r="E131" s="158" t="s">
        <v>1709</v>
      </c>
      <c r="F131" s="265">
        <v>300</v>
      </c>
      <c r="G131" s="262"/>
    </row>
    <row r="132" spans="1:7" x14ac:dyDescent="0.25">
      <c r="A132" s="261"/>
      <c r="B132" s="52"/>
      <c r="C132" s="52"/>
      <c r="D132" s="52"/>
      <c r="E132" s="52"/>
      <c r="F132" s="264"/>
      <c r="G132" s="262"/>
    </row>
    <row r="133" spans="1:7" x14ac:dyDescent="0.25">
      <c r="A133" s="261"/>
      <c r="B133" s="52"/>
      <c r="C133" s="52"/>
      <c r="D133" s="52"/>
      <c r="E133" s="52"/>
      <c r="F133" s="267">
        <f>F129-F131</f>
        <v>1088.5</v>
      </c>
      <c r="G133" s="262"/>
    </row>
  </sheetData>
  <mergeCells count="8">
    <mergeCell ref="A8:E8"/>
    <mergeCell ref="A9:E9"/>
    <mergeCell ref="A1:E1"/>
    <mergeCell ref="A2:E2"/>
    <mergeCell ref="A3:E3"/>
    <mergeCell ref="A4:E4"/>
    <mergeCell ref="A6:E6"/>
    <mergeCell ref="A7:E7"/>
  </mergeCells>
  <phoneticPr fontId="14" type="noConversion"/>
  <printOptions gridLines="1"/>
  <pageMargins left="0.11811023622047245" right="0.31496062992125984" top="0.35433070866141736" bottom="0.35433070866141736" header="0.31496062992125984" footer="0.31496062992125984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3661-5E87-43DE-BB89-134CB4E5DB89}">
  <dimension ref="A1:J62"/>
  <sheetViews>
    <sheetView workbookViewId="0">
      <selection activeCell="F17" sqref="F17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656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172"/>
      <c r="B6" s="172"/>
      <c r="C6" s="172"/>
      <c r="D6" s="172"/>
      <c r="E6" s="172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798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799</v>
      </c>
      <c r="B10" s="309"/>
      <c r="C10" s="309"/>
      <c r="D10" s="309"/>
      <c r="E10" s="310"/>
      <c r="F10" s="10"/>
    </row>
    <row r="11" spans="1:8" x14ac:dyDescent="0.25">
      <c r="A11" s="311" t="s">
        <v>418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117" t="s">
        <v>111</v>
      </c>
      <c r="B14" s="117">
        <v>14</v>
      </c>
      <c r="C14" s="22"/>
      <c r="D14" s="19"/>
      <c r="E14" s="119" t="s">
        <v>769</v>
      </c>
      <c r="F14" s="20"/>
      <c r="H14" s="75"/>
    </row>
    <row r="15" spans="1:8" x14ac:dyDescent="0.25">
      <c r="A15" s="117" t="s">
        <v>111</v>
      </c>
      <c r="B15" s="117">
        <v>12</v>
      </c>
      <c r="C15" s="22"/>
      <c r="D15" s="22"/>
      <c r="E15" s="119" t="s">
        <v>770</v>
      </c>
      <c r="F15" s="23"/>
      <c r="G15" s="24"/>
      <c r="H15" s="75"/>
    </row>
    <row r="16" spans="1:8" x14ac:dyDescent="0.25">
      <c r="A16" s="117" t="s">
        <v>21</v>
      </c>
      <c r="B16" s="117">
        <v>30</v>
      </c>
      <c r="C16" s="22"/>
      <c r="D16" s="22"/>
      <c r="E16" s="119" t="s">
        <v>771</v>
      </c>
      <c r="F16" s="23"/>
      <c r="G16" s="24"/>
      <c r="H16" s="75"/>
    </row>
    <row r="17" spans="1:10" x14ac:dyDescent="0.25">
      <c r="A17" s="117" t="s">
        <v>21</v>
      </c>
      <c r="B17" s="117">
        <v>4</v>
      </c>
      <c r="C17" s="22"/>
      <c r="D17" s="22"/>
      <c r="E17" s="119" t="s">
        <v>772</v>
      </c>
      <c r="F17" s="23"/>
      <c r="G17" s="24"/>
      <c r="H17" s="75"/>
    </row>
    <row r="18" spans="1:10" x14ac:dyDescent="0.25">
      <c r="A18" s="117" t="s">
        <v>21</v>
      </c>
      <c r="B18" s="117">
        <v>10</v>
      </c>
      <c r="C18" s="22"/>
      <c r="D18" s="22"/>
      <c r="E18" s="119" t="s">
        <v>773</v>
      </c>
      <c r="F18" s="23"/>
      <c r="G18" s="24"/>
      <c r="H18" s="75"/>
    </row>
    <row r="19" spans="1:10" x14ac:dyDescent="0.25">
      <c r="A19" s="117" t="s">
        <v>111</v>
      </c>
      <c r="B19" s="117">
        <v>2</v>
      </c>
      <c r="C19" s="22"/>
      <c r="D19" s="22"/>
      <c r="E19" s="119" t="s">
        <v>775</v>
      </c>
      <c r="F19" s="23"/>
      <c r="G19" s="24"/>
      <c r="H19" s="75"/>
    </row>
    <row r="20" spans="1:10" x14ac:dyDescent="0.25">
      <c r="A20" s="117" t="s">
        <v>111</v>
      </c>
      <c r="B20" s="117">
        <v>2</v>
      </c>
      <c r="C20" s="22"/>
      <c r="D20" s="22"/>
      <c r="E20" s="119" t="s">
        <v>776</v>
      </c>
      <c r="F20" s="23"/>
      <c r="G20" s="24"/>
      <c r="H20" s="75"/>
    </row>
    <row r="21" spans="1:10" x14ac:dyDescent="0.25">
      <c r="A21" s="117" t="s">
        <v>21</v>
      </c>
      <c r="B21" s="117">
        <v>1</v>
      </c>
      <c r="C21" s="22"/>
      <c r="D21" s="22"/>
      <c r="E21" s="119" t="s">
        <v>777</v>
      </c>
      <c r="F21" s="23"/>
      <c r="G21" s="24"/>
      <c r="J21" s="75"/>
    </row>
    <row r="22" spans="1:10" x14ac:dyDescent="0.25">
      <c r="A22" s="117" t="s">
        <v>21</v>
      </c>
      <c r="B22" s="117">
        <v>1</v>
      </c>
      <c r="C22" s="22"/>
      <c r="D22" s="22"/>
      <c r="E22" s="119" t="s">
        <v>784</v>
      </c>
      <c r="F22" s="23"/>
      <c r="G22" s="24"/>
      <c r="H22" s="75"/>
    </row>
    <row r="23" spans="1:10" x14ac:dyDescent="0.25">
      <c r="A23" s="117" t="s">
        <v>21</v>
      </c>
      <c r="B23" s="117">
        <v>1</v>
      </c>
      <c r="C23" s="22"/>
      <c r="D23" s="22"/>
      <c r="E23" s="119" t="s">
        <v>785</v>
      </c>
      <c r="F23" s="23"/>
      <c r="G23" s="24"/>
      <c r="H23" s="27"/>
    </row>
    <row r="24" spans="1:10" x14ac:dyDescent="0.25">
      <c r="A24" s="117" t="s">
        <v>111</v>
      </c>
      <c r="B24" s="117">
        <v>220</v>
      </c>
      <c r="C24" s="22"/>
      <c r="D24" s="22"/>
      <c r="E24" s="119" t="s">
        <v>168</v>
      </c>
      <c r="F24" s="23"/>
      <c r="H24" s="75"/>
    </row>
    <row r="25" spans="1:10" x14ac:dyDescent="0.25">
      <c r="A25" s="117" t="s">
        <v>111</v>
      </c>
      <c r="B25" s="117">
        <v>21</v>
      </c>
      <c r="C25" s="22"/>
      <c r="D25" s="22"/>
      <c r="E25" s="119" t="s">
        <v>786</v>
      </c>
      <c r="F25" s="23"/>
      <c r="H25" s="75"/>
    </row>
    <row r="26" spans="1:10" x14ac:dyDescent="0.25">
      <c r="A26" s="117" t="s">
        <v>111</v>
      </c>
      <c r="B26" s="117">
        <v>160</v>
      </c>
      <c r="C26" s="22"/>
      <c r="D26" s="22"/>
      <c r="E26" s="119" t="s">
        <v>169</v>
      </c>
      <c r="F26" s="23"/>
      <c r="H26" s="75"/>
    </row>
    <row r="27" spans="1:10" x14ac:dyDescent="0.25">
      <c r="A27" s="117" t="s">
        <v>21</v>
      </c>
      <c r="B27" s="117">
        <v>1</v>
      </c>
      <c r="C27" s="22"/>
      <c r="D27" s="22"/>
      <c r="E27" s="119" t="s">
        <v>781</v>
      </c>
      <c r="F27" s="23"/>
      <c r="H27" s="75"/>
    </row>
    <row r="28" spans="1:10" x14ac:dyDescent="0.25">
      <c r="A28" s="117" t="s">
        <v>21</v>
      </c>
      <c r="B28" s="117">
        <v>6</v>
      </c>
      <c r="C28" s="22"/>
      <c r="D28" s="22"/>
      <c r="E28" s="119" t="s">
        <v>774</v>
      </c>
      <c r="F28" s="23"/>
      <c r="H28" s="75"/>
    </row>
    <row r="29" spans="1:10" x14ac:dyDescent="0.25">
      <c r="A29" s="117" t="s">
        <v>21</v>
      </c>
      <c r="B29" s="117">
        <v>10</v>
      </c>
      <c r="C29" s="22"/>
      <c r="D29" s="22"/>
      <c r="E29" s="119" t="s">
        <v>295</v>
      </c>
      <c r="F29" s="23"/>
      <c r="H29" s="75"/>
    </row>
    <row r="30" spans="1:10" x14ac:dyDescent="0.25">
      <c r="A30" s="117" t="s">
        <v>21</v>
      </c>
      <c r="B30" s="117">
        <v>1</v>
      </c>
      <c r="C30" s="22"/>
      <c r="D30" s="22"/>
      <c r="E30" s="119" t="s">
        <v>787</v>
      </c>
      <c r="F30" s="23"/>
      <c r="H30" s="75"/>
    </row>
    <row r="31" spans="1:10" x14ac:dyDescent="0.25">
      <c r="A31" s="117" t="s">
        <v>111</v>
      </c>
      <c r="B31" s="117">
        <v>20</v>
      </c>
      <c r="C31" s="22"/>
      <c r="D31" s="22"/>
      <c r="E31" s="119" t="s">
        <v>788</v>
      </c>
      <c r="F31" s="23"/>
      <c r="H31" s="75"/>
    </row>
    <row r="32" spans="1:10" x14ac:dyDescent="0.25">
      <c r="A32" s="117" t="s">
        <v>116</v>
      </c>
      <c r="B32" s="117">
        <v>2</v>
      </c>
      <c r="C32" s="22"/>
      <c r="D32" s="22"/>
      <c r="E32" s="119" t="s">
        <v>789</v>
      </c>
      <c r="F32" s="23"/>
      <c r="H32" s="75"/>
    </row>
    <row r="33" spans="1:8" x14ac:dyDescent="0.25">
      <c r="A33" s="117" t="s">
        <v>116</v>
      </c>
      <c r="B33" s="117">
        <v>18</v>
      </c>
      <c r="C33" s="22"/>
      <c r="D33" s="22"/>
      <c r="E33" s="119" t="s">
        <v>790</v>
      </c>
      <c r="F33" s="23"/>
      <c r="H33" s="75"/>
    </row>
    <row r="34" spans="1:8" x14ac:dyDescent="0.25">
      <c r="A34" s="117" t="s">
        <v>111</v>
      </c>
      <c r="B34" s="117">
        <v>2</v>
      </c>
      <c r="C34" s="22"/>
      <c r="D34" s="22"/>
      <c r="E34" s="119" t="s">
        <v>791</v>
      </c>
      <c r="F34" s="23"/>
      <c r="H34" s="75"/>
    </row>
    <row r="35" spans="1:8" x14ac:dyDescent="0.25">
      <c r="A35" s="117" t="s">
        <v>116</v>
      </c>
      <c r="B35" s="117">
        <v>1</v>
      </c>
      <c r="C35" s="22"/>
      <c r="D35" s="22"/>
      <c r="E35" s="119" t="s">
        <v>792</v>
      </c>
      <c r="F35" s="23"/>
      <c r="H35" s="75"/>
    </row>
    <row r="36" spans="1:8" x14ac:dyDescent="0.25">
      <c r="A36" s="117" t="s">
        <v>111</v>
      </c>
      <c r="B36" s="117">
        <v>100</v>
      </c>
      <c r="C36" s="22"/>
      <c r="D36" s="22"/>
      <c r="E36" s="119" t="s">
        <v>793</v>
      </c>
      <c r="F36" s="23"/>
      <c r="H36" s="24"/>
    </row>
    <row r="37" spans="1:8" x14ac:dyDescent="0.25">
      <c r="A37" s="117" t="s">
        <v>21</v>
      </c>
      <c r="B37" s="117">
        <v>2</v>
      </c>
      <c r="C37" s="22"/>
      <c r="D37" s="22"/>
      <c r="E37" s="119" t="s">
        <v>780</v>
      </c>
      <c r="F37" s="23"/>
      <c r="H37" s="24"/>
    </row>
    <row r="38" spans="1:8" x14ac:dyDescent="0.25">
      <c r="A38" s="117" t="s">
        <v>21</v>
      </c>
      <c r="B38" s="117">
        <v>6</v>
      </c>
      <c r="C38" s="22"/>
      <c r="D38" s="22"/>
      <c r="E38" s="119" t="s">
        <v>778</v>
      </c>
      <c r="F38" s="23"/>
      <c r="H38" s="24"/>
    </row>
    <row r="39" spans="1:8" x14ac:dyDescent="0.25">
      <c r="A39" s="117" t="s">
        <v>21</v>
      </c>
      <c r="B39" s="117">
        <v>6</v>
      </c>
      <c r="C39" s="22"/>
      <c r="D39" s="22"/>
      <c r="E39" s="119" t="s">
        <v>779</v>
      </c>
      <c r="F39" s="23"/>
      <c r="H39" s="24"/>
    </row>
    <row r="40" spans="1:8" x14ac:dyDescent="0.25">
      <c r="A40" s="117" t="s">
        <v>21</v>
      </c>
      <c r="B40" s="117">
        <v>4</v>
      </c>
      <c r="C40" s="22"/>
      <c r="D40" s="22"/>
      <c r="E40" s="119" t="s">
        <v>794</v>
      </c>
      <c r="F40" s="23"/>
      <c r="H40" s="24"/>
    </row>
    <row r="41" spans="1:8" x14ac:dyDescent="0.25">
      <c r="A41" s="117" t="s">
        <v>21</v>
      </c>
      <c r="B41" s="117">
        <v>2</v>
      </c>
      <c r="C41" s="22"/>
      <c r="D41" s="22"/>
      <c r="E41" s="119" t="s">
        <v>795</v>
      </c>
      <c r="F41" s="22"/>
      <c r="H41" s="24"/>
    </row>
    <row r="42" spans="1:8" x14ac:dyDescent="0.25">
      <c r="A42" s="180" t="s">
        <v>21</v>
      </c>
      <c r="B42" s="180">
        <v>2</v>
      </c>
      <c r="C42" s="22"/>
      <c r="D42" s="22"/>
      <c r="E42" s="132" t="s">
        <v>796</v>
      </c>
      <c r="F42" s="22"/>
      <c r="H42" s="24"/>
    </row>
    <row r="43" spans="1:8" x14ac:dyDescent="0.25">
      <c r="A43" s="180" t="s">
        <v>21</v>
      </c>
      <c r="B43" s="180">
        <v>3</v>
      </c>
      <c r="C43" s="22"/>
      <c r="D43" s="22"/>
      <c r="E43" s="132" t="s">
        <v>31</v>
      </c>
      <c r="F43" s="22"/>
      <c r="H43" s="24"/>
    </row>
    <row r="44" spans="1:8" x14ac:dyDescent="0.25">
      <c r="A44" s="180" t="s">
        <v>21</v>
      </c>
      <c r="B44" s="180">
        <v>3</v>
      </c>
      <c r="C44" s="22"/>
      <c r="D44" s="22"/>
      <c r="E44" s="132" t="s">
        <v>375</v>
      </c>
      <c r="F44" s="23"/>
      <c r="H44" s="24"/>
    </row>
    <row r="45" spans="1:8" x14ac:dyDescent="0.25">
      <c r="A45" s="117" t="s">
        <v>21</v>
      </c>
      <c r="B45" s="117">
        <v>5</v>
      </c>
      <c r="C45" s="22"/>
      <c r="D45" s="22"/>
      <c r="E45" s="119" t="s">
        <v>797</v>
      </c>
      <c r="F45" s="23"/>
      <c r="H45" s="24"/>
    </row>
    <row r="46" spans="1:8" x14ac:dyDescent="0.25">
      <c r="A46" s="22"/>
      <c r="B46" s="22"/>
      <c r="C46" s="22"/>
      <c r="D46" s="22"/>
      <c r="E46" s="79"/>
      <c r="F46" s="30"/>
    </row>
    <row r="47" spans="1:8" x14ac:dyDescent="0.25">
      <c r="A47" s="19"/>
      <c r="B47" s="19"/>
      <c r="C47" s="19"/>
      <c r="D47" s="19"/>
      <c r="E47" s="80"/>
      <c r="F47" s="20"/>
      <c r="H47" s="24"/>
    </row>
    <row r="48" spans="1:8" x14ac:dyDescent="0.25">
      <c r="A48" s="19"/>
      <c r="B48" s="19"/>
      <c r="C48" s="19"/>
      <c r="D48" s="19"/>
      <c r="E48" s="19"/>
      <c r="F48" s="31"/>
    </row>
    <row r="49" spans="1:6" x14ac:dyDescent="0.25">
      <c r="A49" s="19"/>
      <c r="B49" s="19"/>
      <c r="C49" s="19"/>
      <c r="D49" s="19"/>
      <c r="E49" s="19"/>
      <c r="F49" s="19"/>
    </row>
    <row r="50" spans="1:6" x14ac:dyDescent="0.25">
      <c r="A50" s="32" t="s">
        <v>15</v>
      </c>
      <c r="B50" s="33"/>
      <c r="C50" s="33"/>
      <c r="D50" s="33"/>
      <c r="E50" s="33"/>
      <c r="F50" s="34" t="s">
        <v>16</v>
      </c>
    </row>
    <row r="51" spans="1:6" x14ac:dyDescent="0.25">
      <c r="A51" s="32"/>
      <c r="B51" s="33"/>
      <c r="C51" s="33"/>
      <c r="D51" s="33"/>
      <c r="E51" s="33"/>
      <c r="F51" s="35"/>
    </row>
    <row r="52" spans="1:6" x14ac:dyDescent="0.25">
      <c r="A52" s="32" t="s">
        <v>17</v>
      </c>
      <c r="B52" s="33"/>
      <c r="C52" s="33"/>
      <c r="D52" s="33"/>
      <c r="E52" s="33"/>
      <c r="F52" s="36"/>
    </row>
    <row r="53" spans="1:6" x14ac:dyDescent="0.25">
      <c r="A53" s="37"/>
      <c r="B53" s="38"/>
      <c r="C53" s="38"/>
      <c r="D53" s="38"/>
      <c r="E53" s="38"/>
      <c r="F53" s="34" t="s">
        <v>18</v>
      </c>
    </row>
    <row r="54" spans="1:6" x14ac:dyDescent="0.25">
      <c r="A54" s="32" t="s">
        <v>657</v>
      </c>
      <c r="B54" s="33"/>
      <c r="C54" s="33"/>
      <c r="D54" s="33"/>
      <c r="E54" s="33"/>
      <c r="F54" s="39"/>
    </row>
    <row r="55" spans="1:6" x14ac:dyDescent="0.25">
      <c r="A55" s="40"/>
      <c r="B55" s="41"/>
      <c r="C55" s="41"/>
      <c r="D55" s="41"/>
      <c r="E55" s="41"/>
      <c r="F55" s="36"/>
    </row>
    <row r="58" spans="1:6" x14ac:dyDescent="0.25">
      <c r="F58" s="27"/>
    </row>
    <row r="59" spans="1:6" x14ac:dyDescent="0.25">
      <c r="F59" s="24"/>
    </row>
    <row r="60" spans="1:6" x14ac:dyDescent="0.25">
      <c r="F60" s="24"/>
    </row>
    <row r="62" spans="1:6" x14ac:dyDescent="0.25">
      <c r="F62" s="24">
        <f>SUM(F58:F61)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A102-209E-4CC4-9CE9-139CC6A5EB71}">
  <sheetPr>
    <pageSetUpPr fitToPage="1"/>
  </sheetPr>
  <dimension ref="A1:J60"/>
  <sheetViews>
    <sheetView zoomScale="120" zoomScaleNormal="120" workbookViewId="0">
      <selection activeCell="J27" sqref="J27:J30"/>
    </sheetView>
  </sheetViews>
  <sheetFormatPr defaultRowHeight="15" x14ac:dyDescent="0.25"/>
  <cols>
    <col min="1" max="1" width="5.5703125" customWidth="1"/>
    <col min="2" max="2" width="6.85546875" style="136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12.42578125" customWidth="1"/>
  </cols>
  <sheetData>
    <row r="1" spans="1:8" x14ac:dyDescent="0.25">
      <c r="A1" s="1"/>
      <c r="B1" s="134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1290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225"/>
      <c r="B6" s="128"/>
      <c r="C6" s="225"/>
      <c r="D6" s="225"/>
      <c r="E6" s="225"/>
      <c r="F6" s="8"/>
    </row>
    <row r="7" spans="1:8" x14ac:dyDescent="0.25">
      <c r="A7" s="8" t="s">
        <v>6</v>
      </c>
      <c r="B7" s="134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1291</v>
      </c>
      <c r="B9" s="324"/>
      <c r="C9" s="324"/>
      <c r="D9" s="324"/>
      <c r="E9" s="325"/>
      <c r="F9" s="10" t="s">
        <v>1293</v>
      </c>
    </row>
    <row r="10" spans="1:8" x14ac:dyDescent="0.25">
      <c r="A10" s="308" t="s">
        <v>1292</v>
      </c>
      <c r="B10" s="309"/>
      <c r="C10" s="309"/>
      <c r="D10" s="309"/>
      <c r="E10" s="310"/>
      <c r="F10" s="10" t="s">
        <v>9</v>
      </c>
    </row>
    <row r="11" spans="1:8" x14ac:dyDescent="0.25">
      <c r="A11" s="311" t="s">
        <v>9</v>
      </c>
      <c r="B11" s="312"/>
      <c r="C11" s="312"/>
      <c r="D11" s="312"/>
      <c r="E11" s="313"/>
      <c r="F11" s="11"/>
    </row>
    <row r="12" spans="1:8" x14ac:dyDescent="0.25">
      <c r="A12" s="69"/>
      <c r="C12" s="69"/>
      <c r="D12" s="69"/>
      <c r="E12" s="69"/>
      <c r="F12" s="70"/>
    </row>
    <row r="13" spans="1:8" x14ac:dyDescent="0.25">
      <c r="A13" s="71" t="s">
        <v>10</v>
      </c>
      <c r="B13" s="137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18">
        <v>1</v>
      </c>
      <c r="B14" s="133" t="s">
        <v>21</v>
      </c>
      <c r="C14" s="22"/>
      <c r="D14" s="22"/>
      <c r="E14" s="18" t="s">
        <v>1301</v>
      </c>
      <c r="F14" s="22"/>
      <c r="G14" s="77">
        <v>71.11</v>
      </c>
      <c r="H14" s="75">
        <f>G14*A14</f>
        <v>71.11</v>
      </c>
    </row>
    <row r="15" spans="1:8" x14ac:dyDescent="0.25">
      <c r="A15" s="18">
        <v>4</v>
      </c>
      <c r="B15" s="133" t="s">
        <v>21</v>
      </c>
      <c r="C15" s="22"/>
      <c r="D15" s="22"/>
      <c r="E15" s="18" t="s">
        <v>1302</v>
      </c>
      <c r="F15" s="22"/>
      <c r="G15" s="92">
        <v>6.57</v>
      </c>
      <c r="H15" s="75">
        <f t="shared" ref="H15:H40" si="0">G15*A15</f>
        <v>26.28</v>
      </c>
    </row>
    <row r="16" spans="1:8" x14ac:dyDescent="0.25">
      <c r="A16" s="22">
        <v>30</v>
      </c>
      <c r="B16" s="138" t="s">
        <v>111</v>
      </c>
      <c r="C16" s="22"/>
      <c r="D16" s="22"/>
      <c r="E16" s="88" t="s">
        <v>1306</v>
      </c>
      <c r="F16" s="22"/>
      <c r="G16">
        <v>0.1</v>
      </c>
      <c r="H16" s="75">
        <f t="shared" si="0"/>
        <v>3</v>
      </c>
    </row>
    <row r="17" spans="1:10" x14ac:dyDescent="0.25">
      <c r="A17" s="18">
        <v>320</v>
      </c>
      <c r="B17" s="133" t="s">
        <v>111</v>
      </c>
      <c r="C17" s="22"/>
      <c r="D17" s="22"/>
      <c r="E17" s="88" t="s">
        <v>995</v>
      </c>
      <c r="F17" s="22"/>
      <c r="G17">
        <v>0.13</v>
      </c>
      <c r="H17" s="75">
        <f t="shared" si="0"/>
        <v>41.6</v>
      </c>
    </row>
    <row r="18" spans="1:10" x14ac:dyDescent="0.25">
      <c r="A18" s="18">
        <v>300</v>
      </c>
      <c r="B18" s="133" t="s">
        <v>111</v>
      </c>
      <c r="C18" s="22"/>
      <c r="D18" s="22"/>
      <c r="E18" s="88" t="s">
        <v>914</v>
      </c>
      <c r="F18" s="23"/>
      <c r="G18" s="24">
        <v>0.22</v>
      </c>
      <c r="H18" s="75">
        <f t="shared" si="0"/>
        <v>66</v>
      </c>
    </row>
    <row r="19" spans="1:10" x14ac:dyDescent="0.25">
      <c r="A19" s="239">
        <v>200</v>
      </c>
      <c r="B19" s="133" t="s">
        <v>111</v>
      </c>
      <c r="C19" s="22"/>
      <c r="D19" s="22"/>
      <c r="E19" s="88" t="s">
        <v>1300</v>
      </c>
      <c r="F19" s="23"/>
      <c r="G19" s="92">
        <v>0.15</v>
      </c>
      <c r="H19" s="75">
        <f t="shared" si="0"/>
        <v>30</v>
      </c>
    </row>
    <row r="20" spans="1:10" x14ac:dyDescent="0.25">
      <c r="A20" s="240">
        <v>60</v>
      </c>
      <c r="B20" s="133" t="s">
        <v>111</v>
      </c>
      <c r="C20" s="22"/>
      <c r="D20" s="22"/>
      <c r="E20" s="88" t="s">
        <v>1312</v>
      </c>
      <c r="F20" s="23"/>
      <c r="G20" s="92">
        <v>0.28000000000000003</v>
      </c>
      <c r="H20" s="75">
        <f t="shared" si="0"/>
        <v>16.8</v>
      </c>
    </row>
    <row r="21" spans="1:10" x14ac:dyDescent="0.25">
      <c r="A21" s="240">
        <v>25</v>
      </c>
      <c r="B21" s="133" t="s">
        <v>111</v>
      </c>
      <c r="C21" s="22"/>
      <c r="D21" s="22"/>
      <c r="E21" s="88" t="s">
        <v>1303</v>
      </c>
      <c r="F21" s="23"/>
      <c r="G21" s="24">
        <v>0.5</v>
      </c>
      <c r="H21" s="75">
        <f t="shared" si="0"/>
        <v>12.5</v>
      </c>
      <c r="J21" s="75"/>
    </row>
    <row r="22" spans="1:10" x14ac:dyDescent="0.25">
      <c r="A22" s="240">
        <v>25</v>
      </c>
      <c r="B22" s="133" t="s">
        <v>111</v>
      </c>
      <c r="C22" s="22"/>
      <c r="D22" s="22"/>
      <c r="E22" s="88" t="s">
        <v>1304</v>
      </c>
      <c r="F22" s="23"/>
      <c r="G22" s="24">
        <v>0.8</v>
      </c>
      <c r="H22" s="75">
        <f t="shared" si="0"/>
        <v>20</v>
      </c>
    </row>
    <row r="23" spans="1:10" x14ac:dyDescent="0.25">
      <c r="A23" s="240">
        <v>130</v>
      </c>
      <c r="B23" s="138" t="s">
        <v>111</v>
      </c>
      <c r="C23" s="22"/>
      <c r="D23" s="22"/>
      <c r="E23" s="88" t="s">
        <v>1305</v>
      </c>
      <c r="F23" s="23"/>
      <c r="G23" s="24">
        <v>0.28000000000000003</v>
      </c>
      <c r="H23" s="75">
        <f t="shared" si="0"/>
        <v>36.400000000000006</v>
      </c>
    </row>
    <row r="24" spans="1:10" x14ac:dyDescent="0.25">
      <c r="A24" s="143">
        <v>130</v>
      </c>
      <c r="B24" s="138" t="s">
        <v>111</v>
      </c>
      <c r="C24" s="22"/>
      <c r="D24" s="22"/>
      <c r="E24" s="88" t="s">
        <v>1307</v>
      </c>
      <c r="F24" s="23"/>
      <c r="G24" s="24">
        <v>0.28000000000000003</v>
      </c>
      <c r="H24" s="75">
        <f t="shared" si="0"/>
        <v>36.400000000000006</v>
      </c>
    </row>
    <row r="25" spans="1:10" x14ac:dyDescent="0.25">
      <c r="A25" s="143">
        <v>25</v>
      </c>
      <c r="B25" s="138" t="s">
        <v>111</v>
      </c>
      <c r="C25" s="22"/>
      <c r="D25" s="22"/>
      <c r="E25" s="88" t="s">
        <v>1313</v>
      </c>
      <c r="F25" s="23"/>
      <c r="G25" s="24">
        <v>0.35</v>
      </c>
      <c r="H25" s="75">
        <f t="shared" si="0"/>
        <v>8.75</v>
      </c>
    </row>
    <row r="26" spans="1:10" x14ac:dyDescent="0.25">
      <c r="A26" s="143">
        <v>75</v>
      </c>
      <c r="B26" s="138" t="s">
        <v>116</v>
      </c>
      <c r="C26" s="22"/>
      <c r="D26" s="22"/>
      <c r="E26" s="22" t="s">
        <v>126</v>
      </c>
      <c r="F26" s="23"/>
      <c r="G26" s="24">
        <v>0.2</v>
      </c>
      <c r="H26" s="75">
        <f t="shared" si="0"/>
        <v>15</v>
      </c>
    </row>
    <row r="27" spans="1:10" x14ac:dyDescent="0.25">
      <c r="A27" s="143">
        <v>6</v>
      </c>
      <c r="B27" s="138" t="s">
        <v>116</v>
      </c>
      <c r="C27" s="22"/>
      <c r="D27" s="22"/>
      <c r="E27" s="22" t="s">
        <v>1308</v>
      </c>
      <c r="F27" s="23"/>
      <c r="G27" s="24">
        <v>0.87</v>
      </c>
      <c r="H27" s="75">
        <f t="shared" si="0"/>
        <v>5.22</v>
      </c>
      <c r="J27" s="24">
        <v>0.2</v>
      </c>
    </row>
    <row r="28" spans="1:10" x14ac:dyDescent="0.25">
      <c r="A28" s="143">
        <v>2</v>
      </c>
      <c r="B28" s="138" t="s">
        <v>116</v>
      </c>
      <c r="C28" s="22"/>
      <c r="D28" s="22"/>
      <c r="E28" s="22" t="s">
        <v>1314</v>
      </c>
      <c r="F28" s="23"/>
      <c r="G28" s="24">
        <v>1.4</v>
      </c>
      <c r="H28" s="75">
        <f t="shared" si="0"/>
        <v>2.8</v>
      </c>
      <c r="J28" s="24">
        <v>0.87</v>
      </c>
    </row>
    <row r="29" spans="1:10" x14ac:dyDescent="0.25">
      <c r="A29" s="22">
        <v>3</v>
      </c>
      <c r="B29" s="138" t="s">
        <v>116</v>
      </c>
      <c r="C29" s="22"/>
      <c r="D29" s="22"/>
      <c r="E29" s="22" t="s">
        <v>1309</v>
      </c>
      <c r="F29" s="23"/>
      <c r="G29" s="24">
        <v>1.8</v>
      </c>
      <c r="H29" s="75">
        <f t="shared" si="0"/>
        <v>5.4</v>
      </c>
      <c r="J29" s="24">
        <v>1.8</v>
      </c>
    </row>
    <row r="30" spans="1:10" x14ac:dyDescent="0.25">
      <c r="A30" s="22">
        <v>4</v>
      </c>
      <c r="B30" s="138" t="s">
        <v>116</v>
      </c>
      <c r="C30" s="22"/>
      <c r="D30" s="22"/>
      <c r="E30" s="22" t="s">
        <v>1415</v>
      </c>
      <c r="F30" s="23"/>
      <c r="G30">
        <v>7.5</v>
      </c>
      <c r="H30" s="75">
        <f t="shared" si="0"/>
        <v>30</v>
      </c>
      <c r="J30" s="24">
        <v>2.6</v>
      </c>
    </row>
    <row r="31" spans="1:10" x14ac:dyDescent="0.25">
      <c r="A31" s="22">
        <v>3</v>
      </c>
      <c r="B31" s="138" t="s">
        <v>116</v>
      </c>
      <c r="C31" s="22"/>
      <c r="D31" s="22"/>
      <c r="E31" s="22" t="s">
        <v>1310</v>
      </c>
      <c r="F31" s="23"/>
      <c r="G31" s="24">
        <v>2.6</v>
      </c>
      <c r="H31" s="75">
        <f t="shared" si="0"/>
        <v>7.8000000000000007</v>
      </c>
    </row>
    <row r="32" spans="1:10" x14ac:dyDescent="0.25">
      <c r="A32" s="22">
        <v>6</v>
      </c>
      <c r="B32" s="138" t="s">
        <v>116</v>
      </c>
      <c r="C32" s="22"/>
      <c r="D32" s="22"/>
      <c r="E32" s="22" t="s">
        <v>1311</v>
      </c>
      <c r="F32" s="23"/>
      <c r="G32" s="24">
        <v>4.5</v>
      </c>
      <c r="H32" s="75">
        <f t="shared" si="0"/>
        <v>27</v>
      </c>
    </row>
    <row r="33" spans="1:8" x14ac:dyDescent="0.25">
      <c r="A33" s="22">
        <v>8</v>
      </c>
      <c r="B33" s="138" t="s">
        <v>116</v>
      </c>
      <c r="C33" s="22"/>
      <c r="D33" s="22"/>
      <c r="E33" s="22" t="s">
        <v>1315</v>
      </c>
      <c r="F33" s="22"/>
      <c r="G33">
        <v>1.0488999999999999</v>
      </c>
      <c r="H33" s="75">
        <f t="shared" si="0"/>
        <v>8.3911999999999995</v>
      </c>
    </row>
    <row r="34" spans="1:8" x14ac:dyDescent="0.25">
      <c r="A34" s="22">
        <v>23</v>
      </c>
      <c r="B34" s="138" t="s">
        <v>111</v>
      </c>
      <c r="C34" s="22"/>
      <c r="D34" s="22"/>
      <c r="E34" s="22" t="s">
        <v>1316</v>
      </c>
      <c r="F34" s="143" t="s">
        <v>1323</v>
      </c>
      <c r="G34" s="24">
        <v>1.2</v>
      </c>
      <c r="H34" s="75">
        <f t="shared" si="0"/>
        <v>27.599999999999998</v>
      </c>
    </row>
    <row r="35" spans="1:8" x14ac:dyDescent="0.25">
      <c r="A35" s="22">
        <v>1</v>
      </c>
      <c r="B35" s="138" t="s">
        <v>116</v>
      </c>
      <c r="C35" s="22"/>
      <c r="D35" s="22"/>
      <c r="E35" s="22" t="s">
        <v>1317</v>
      </c>
      <c r="F35" s="143" t="s">
        <v>1323</v>
      </c>
      <c r="G35" s="24">
        <v>12</v>
      </c>
      <c r="H35" s="75">
        <f t="shared" si="0"/>
        <v>12</v>
      </c>
    </row>
    <row r="36" spans="1:8" x14ac:dyDescent="0.25">
      <c r="A36" s="22">
        <v>1</v>
      </c>
      <c r="B36" s="138" t="s">
        <v>116</v>
      </c>
      <c r="C36" s="22"/>
      <c r="D36" s="22"/>
      <c r="E36" s="22" t="s">
        <v>1318</v>
      </c>
      <c r="F36" s="143" t="s">
        <v>1323</v>
      </c>
      <c r="G36" s="24">
        <v>7</v>
      </c>
      <c r="H36" s="75">
        <f t="shared" si="0"/>
        <v>7</v>
      </c>
    </row>
    <row r="37" spans="1:8" x14ac:dyDescent="0.25">
      <c r="A37" s="22">
        <v>1</v>
      </c>
      <c r="B37" s="138" t="s">
        <v>116</v>
      </c>
      <c r="C37" s="22"/>
      <c r="D37" s="22"/>
      <c r="E37" s="22" t="s">
        <v>1319</v>
      </c>
      <c r="F37" s="143"/>
      <c r="G37">
        <v>35</v>
      </c>
      <c r="H37" s="75">
        <f t="shared" si="0"/>
        <v>35</v>
      </c>
    </row>
    <row r="38" spans="1:8" x14ac:dyDescent="0.25">
      <c r="A38" s="22">
        <v>1</v>
      </c>
      <c r="B38" s="138" t="s">
        <v>116</v>
      </c>
      <c r="C38" s="22"/>
      <c r="D38" s="22"/>
      <c r="E38" s="22" t="s">
        <v>1320</v>
      </c>
      <c r="F38" s="143"/>
      <c r="G38">
        <v>18</v>
      </c>
      <c r="H38" s="75">
        <f t="shared" si="0"/>
        <v>18</v>
      </c>
    </row>
    <row r="39" spans="1:8" x14ac:dyDescent="0.25">
      <c r="A39" s="22">
        <v>100</v>
      </c>
      <c r="B39" s="138" t="s">
        <v>111</v>
      </c>
      <c r="C39" s="22"/>
      <c r="D39" s="22"/>
      <c r="E39" s="22" t="s">
        <v>1321</v>
      </c>
      <c r="F39" s="241"/>
      <c r="G39" s="24">
        <v>0.7</v>
      </c>
      <c r="H39" s="75">
        <f t="shared" si="0"/>
        <v>70</v>
      </c>
    </row>
    <row r="40" spans="1:8" x14ac:dyDescent="0.25">
      <c r="A40" s="22">
        <v>40</v>
      </c>
      <c r="B40" s="138" t="s">
        <v>111</v>
      </c>
      <c r="C40" s="22"/>
      <c r="D40" s="22"/>
      <c r="E40" s="157" t="s">
        <v>1322</v>
      </c>
      <c r="F40" s="241"/>
      <c r="G40">
        <v>0.4</v>
      </c>
      <c r="H40" s="75">
        <f t="shared" si="0"/>
        <v>16</v>
      </c>
    </row>
    <row r="41" spans="1:8" x14ac:dyDescent="0.25">
      <c r="A41" s="22"/>
      <c r="B41" s="138"/>
      <c r="C41" s="22"/>
      <c r="D41" s="22"/>
      <c r="E41" s="22"/>
      <c r="F41" s="23"/>
      <c r="H41" s="24"/>
    </row>
    <row r="42" spans="1:8" x14ac:dyDescent="0.25">
      <c r="A42" s="22"/>
      <c r="B42" s="138"/>
      <c r="C42" s="22"/>
      <c r="D42" s="22"/>
      <c r="E42" s="22"/>
      <c r="F42" s="23"/>
      <c r="H42" s="24">
        <f>SUM(H14:H41)</f>
        <v>656.05120000000011</v>
      </c>
    </row>
    <row r="43" spans="1:8" x14ac:dyDescent="0.25">
      <c r="A43" s="22"/>
      <c r="B43" s="138"/>
      <c r="C43" s="22"/>
      <c r="D43" s="22"/>
      <c r="E43" s="22"/>
      <c r="F43" s="23"/>
      <c r="H43" s="24"/>
    </row>
    <row r="44" spans="1:8" x14ac:dyDescent="0.25">
      <c r="A44" s="22"/>
      <c r="B44" s="138"/>
      <c r="C44" s="22"/>
      <c r="D44" s="22"/>
      <c r="E44" s="79"/>
      <c r="F44" s="30"/>
    </row>
    <row r="45" spans="1:8" x14ac:dyDescent="0.25">
      <c r="A45" s="19"/>
      <c r="B45" s="139"/>
      <c r="C45" s="19"/>
      <c r="D45" s="19"/>
      <c r="E45" s="80"/>
      <c r="F45" s="20"/>
      <c r="H45" s="24"/>
    </row>
    <row r="46" spans="1:8" x14ac:dyDescent="0.25">
      <c r="A46" s="19"/>
      <c r="B46" s="139"/>
      <c r="C46" s="19"/>
      <c r="D46" s="19"/>
      <c r="E46" s="19"/>
      <c r="F46" s="31"/>
    </row>
    <row r="47" spans="1:8" x14ac:dyDescent="0.25">
      <c r="A47" s="19"/>
      <c r="B47" s="139"/>
      <c r="C47" s="19"/>
      <c r="D47" s="19"/>
      <c r="E47" s="19"/>
      <c r="F47" s="19"/>
    </row>
    <row r="48" spans="1:8" x14ac:dyDescent="0.25">
      <c r="A48" s="32" t="s">
        <v>15</v>
      </c>
      <c r="B48" s="236"/>
      <c r="C48" s="33"/>
      <c r="D48" s="33"/>
      <c r="E48" s="33"/>
      <c r="F48" s="34" t="s">
        <v>16</v>
      </c>
    </row>
    <row r="49" spans="1:6" x14ac:dyDescent="0.25">
      <c r="A49" s="32"/>
      <c r="B49" s="236"/>
      <c r="C49" s="33"/>
      <c r="D49" s="33"/>
      <c r="E49" s="33"/>
      <c r="F49" s="35"/>
    </row>
    <row r="50" spans="1:6" x14ac:dyDescent="0.25">
      <c r="A50" s="32" t="s">
        <v>17</v>
      </c>
      <c r="B50" s="236"/>
      <c r="C50" s="33"/>
      <c r="D50" s="33"/>
      <c r="E50" s="33"/>
      <c r="F50" s="36"/>
    </row>
    <row r="51" spans="1:6" x14ac:dyDescent="0.25">
      <c r="A51" s="37"/>
      <c r="B51" s="237"/>
      <c r="C51" s="38"/>
      <c r="D51" s="38"/>
      <c r="E51" s="38"/>
      <c r="F51" s="34" t="s">
        <v>18</v>
      </c>
    </row>
    <row r="52" spans="1:6" x14ac:dyDescent="0.25">
      <c r="A52" s="32" t="s">
        <v>1296</v>
      </c>
      <c r="B52" s="236"/>
      <c r="C52" s="33"/>
      <c r="D52" s="33"/>
      <c r="E52" s="33"/>
      <c r="F52" s="39"/>
    </row>
    <row r="53" spans="1:6" x14ac:dyDescent="0.25">
      <c r="A53" s="40"/>
      <c r="B53" s="238"/>
      <c r="C53" s="41"/>
      <c r="D53" s="41"/>
      <c r="E53" s="41"/>
      <c r="F53" s="36"/>
    </row>
    <row r="56" spans="1:6" x14ac:dyDescent="0.25">
      <c r="F56" s="27"/>
    </row>
    <row r="57" spans="1:6" x14ac:dyDescent="0.25">
      <c r="F57" s="24"/>
    </row>
    <row r="58" spans="1:6" x14ac:dyDescent="0.25">
      <c r="F58" s="24"/>
    </row>
    <row r="60" spans="1:6" x14ac:dyDescent="0.25">
      <c r="F60" s="24">
        <f>SUM(F56:F59)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honeticPr fontId="14" type="noConversion"/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26CE-ABAD-4A01-B73C-11EBD767E23C}">
  <sheetPr>
    <pageSetUpPr fitToPage="1"/>
  </sheetPr>
  <dimension ref="A1:I51"/>
  <sheetViews>
    <sheetView topLeftCell="A28" workbookViewId="0">
      <selection activeCell="H38" sqref="H38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7" max="7" width="9.42578125" style="27" bestFit="1" customWidth="1"/>
    <col min="8" max="8" width="9.42578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314" t="s">
        <v>0</v>
      </c>
      <c r="B2" s="315"/>
      <c r="C2" s="315"/>
      <c r="D2" s="315"/>
      <c r="E2" s="316"/>
      <c r="F2" s="2" t="s">
        <v>1</v>
      </c>
    </row>
    <row r="3" spans="1:8" x14ac:dyDescent="0.25">
      <c r="A3" s="317" t="s">
        <v>2</v>
      </c>
      <c r="B3" s="318"/>
      <c r="C3" s="318"/>
      <c r="D3" s="318"/>
      <c r="E3" s="319"/>
      <c r="F3" s="3" t="s">
        <v>242</v>
      </c>
    </row>
    <row r="4" spans="1:8" x14ac:dyDescent="0.25">
      <c r="A4" s="317" t="s">
        <v>3</v>
      </c>
      <c r="B4" s="318"/>
      <c r="C4" s="318"/>
      <c r="D4" s="318"/>
      <c r="E4" s="319"/>
      <c r="F4" s="4"/>
    </row>
    <row r="5" spans="1:8" x14ac:dyDescent="0.25">
      <c r="A5" s="317" t="s">
        <v>4</v>
      </c>
      <c r="B5" s="318"/>
      <c r="C5" s="318"/>
      <c r="D5" s="318"/>
      <c r="E5" s="319"/>
      <c r="F5" s="5" t="s">
        <v>5</v>
      </c>
    </row>
    <row r="6" spans="1:8" x14ac:dyDescent="0.25">
      <c r="A6" s="89"/>
      <c r="B6" s="89"/>
      <c r="C6" s="89"/>
      <c r="D6" s="89"/>
      <c r="E6" s="89"/>
      <c r="F6" s="8"/>
    </row>
    <row r="7" spans="1:8" x14ac:dyDescent="0.25">
      <c r="A7" s="8" t="s">
        <v>6</v>
      </c>
      <c r="B7" s="1"/>
      <c r="C7" s="1"/>
      <c r="D7" s="1"/>
      <c r="E7" s="1"/>
      <c r="F7" s="8" t="s">
        <v>7</v>
      </c>
    </row>
    <row r="8" spans="1:8" x14ac:dyDescent="0.25">
      <c r="A8" s="320"/>
      <c r="B8" s="321"/>
      <c r="C8" s="321"/>
      <c r="D8" s="321"/>
      <c r="E8" s="322"/>
      <c r="F8" s="9"/>
    </row>
    <row r="9" spans="1:8" x14ac:dyDescent="0.25">
      <c r="A9" s="323" t="s">
        <v>231</v>
      </c>
      <c r="B9" s="324"/>
      <c r="C9" s="324"/>
      <c r="D9" s="324"/>
      <c r="E9" s="325"/>
      <c r="F9" s="10" t="s">
        <v>191</v>
      </c>
    </row>
    <row r="10" spans="1:8" x14ac:dyDescent="0.25">
      <c r="A10" s="308" t="s">
        <v>232</v>
      </c>
      <c r="B10" s="309"/>
      <c r="C10" s="309"/>
      <c r="D10" s="309"/>
      <c r="E10" s="310"/>
      <c r="F10" s="10"/>
    </row>
    <row r="11" spans="1:8" x14ac:dyDescent="0.25">
      <c r="A11" s="311" t="s">
        <v>233</v>
      </c>
      <c r="B11" s="312"/>
      <c r="C11" s="312"/>
      <c r="D11" s="312"/>
      <c r="E11" s="313"/>
      <c r="F11" s="11"/>
    </row>
    <row r="12" spans="1:8" x14ac:dyDescent="0.25">
      <c r="A12" s="69"/>
      <c r="B12" s="69"/>
      <c r="C12" s="69"/>
      <c r="D12" s="69"/>
      <c r="E12" s="69"/>
      <c r="F12" s="70"/>
    </row>
    <row r="13" spans="1:8" x14ac:dyDescent="0.25">
      <c r="A13" s="71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</row>
    <row r="14" spans="1:8" x14ac:dyDescent="0.25">
      <c r="A14" s="22" t="s">
        <v>68</v>
      </c>
      <c r="B14" s="22">
        <v>50</v>
      </c>
      <c r="C14" s="18"/>
      <c r="D14" s="19"/>
      <c r="E14" s="22" t="s">
        <v>234</v>
      </c>
      <c r="F14" s="22"/>
      <c r="G14" s="27">
        <v>3.70946</v>
      </c>
      <c r="H14" s="47">
        <f>G14*B14</f>
        <v>185.47300000000001</v>
      </c>
    </row>
    <row r="15" spans="1:8" x14ac:dyDescent="0.25">
      <c r="A15" s="22" t="s">
        <v>21</v>
      </c>
      <c r="B15" s="22">
        <v>1</v>
      </c>
      <c r="C15" s="18"/>
      <c r="D15" s="22"/>
      <c r="E15" s="22" t="s">
        <v>235</v>
      </c>
      <c r="F15" s="22"/>
      <c r="G15" s="27">
        <v>35.15</v>
      </c>
      <c r="H15" s="47">
        <f t="shared" ref="H15:H27" si="0">G15*B15</f>
        <v>35.15</v>
      </c>
    </row>
    <row r="16" spans="1:8" x14ac:dyDescent="0.25">
      <c r="A16" s="22" t="s">
        <v>21</v>
      </c>
      <c r="B16" s="22">
        <v>1</v>
      </c>
      <c r="C16" s="18"/>
      <c r="D16" s="22"/>
      <c r="E16" s="22" t="s">
        <v>236</v>
      </c>
      <c r="F16" s="22"/>
      <c r="G16" s="27">
        <v>53.87</v>
      </c>
      <c r="H16" s="47">
        <f t="shared" si="0"/>
        <v>53.87</v>
      </c>
    </row>
    <row r="17" spans="1:8" x14ac:dyDescent="0.25">
      <c r="A17" s="22" t="s">
        <v>21</v>
      </c>
      <c r="B17" s="22">
        <v>1</v>
      </c>
      <c r="C17" s="18"/>
      <c r="D17" s="22"/>
      <c r="E17" s="22" t="s">
        <v>237</v>
      </c>
      <c r="F17" s="22"/>
      <c r="G17" s="27">
        <v>58.21</v>
      </c>
      <c r="H17" s="47">
        <f t="shared" si="0"/>
        <v>58.21</v>
      </c>
    </row>
    <row r="18" spans="1:8" x14ac:dyDescent="0.25">
      <c r="A18" s="22" t="s">
        <v>21</v>
      </c>
      <c r="B18" s="22">
        <v>1</v>
      </c>
      <c r="C18" s="18"/>
      <c r="D18" s="22"/>
      <c r="E18" s="22" t="s">
        <v>238</v>
      </c>
      <c r="F18" s="22"/>
      <c r="G18" s="27">
        <v>11.52</v>
      </c>
      <c r="H18" s="47">
        <f t="shared" si="0"/>
        <v>11.52</v>
      </c>
    </row>
    <row r="19" spans="1:8" x14ac:dyDescent="0.25">
      <c r="A19" s="22" t="s">
        <v>21</v>
      </c>
      <c r="B19" s="22">
        <v>1</v>
      </c>
      <c r="C19" s="18"/>
      <c r="D19" s="22"/>
      <c r="E19" s="22" t="s">
        <v>239</v>
      </c>
      <c r="F19" s="22"/>
      <c r="G19" s="27">
        <v>12.46</v>
      </c>
      <c r="H19" s="47">
        <f t="shared" si="0"/>
        <v>12.46</v>
      </c>
    </row>
    <row r="20" spans="1:8" x14ac:dyDescent="0.25">
      <c r="A20" s="22" t="s">
        <v>21</v>
      </c>
      <c r="B20" s="22">
        <v>1</v>
      </c>
      <c r="C20" s="18"/>
      <c r="D20" s="22"/>
      <c r="E20" s="22" t="s">
        <v>240</v>
      </c>
      <c r="F20" s="22"/>
      <c r="G20" s="27">
        <v>2.92</v>
      </c>
      <c r="H20" s="47">
        <f t="shared" si="0"/>
        <v>2.92</v>
      </c>
    </row>
    <row r="21" spans="1:8" x14ac:dyDescent="0.25">
      <c r="A21" s="22" t="s">
        <v>21</v>
      </c>
      <c r="B21" s="22">
        <v>1</v>
      </c>
      <c r="C21" s="18"/>
      <c r="D21" s="22"/>
      <c r="E21" s="22" t="s">
        <v>241</v>
      </c>
      <c r="F21" s="22"/>
      <c r="G21" s="27">
        <v>1.26</v>
      </c>
      <c r="H21" s="47">
        <f t="shared" si="0"/>
        <v>1.26</v>
      </c>
    </row>
    <row r="22" spans="1:8" x14ac:dyDescent="0.25">
      <c r="A22" s="23" t="s">
        <v>111</v>
      </c>
      <c r="B22" s="22">
        <v>3</v>
      </c>
      <c r="C22" s="22"/>
      <c r="D22" s="22"/>
      <c r="E22" s="22" t="s">
        <v>244</v>
      </c>
      <c r="F22" s="22"/>
      <c r="G22" s="27">
        <v>0.8</v>
      </c>
      <c r="H22" s="47">
        <f t="shared" si="0"/>
        <v>2.4000000000000004</v>
      </c>
    </row>
    <row r="23" spans="1:8" x14ac:dyDescent="0.25">
      <c r="A23" s="26" t="s">
        <v>111</v>
      </c>
      <c r="B23" s="22">
        <v>6</v>
      </c>
      <c r="C23" s="22"/>
      <c r="D23" s="22"/>
      <c r="E23" s="22" t="s">
        <v>245</v>
      </c>
      <c r="F23" s="23"/>
      <c r="G23" s="75">
        <v>1.7</v>
      </c>
      <c r="H23" s="47">
        <f t="shared" si="0"/>
        <v>10.199999999999999</v>
      </c>
    </row>
    <row r="24" spans="1:8" x14ac:dyDescent="0.25">
      <c r="A24" s="22" t="s">
        <v>116</v>
      </c>
      <c r="B24" s="22">
        <v>6</v>
      </c>
      <c r="C24" s="22"/>
      <c r="D24" s="22"/>
      <c r="E24" s="22" t="s">
        <v>246</v>
      </c>
      <c r="F24" s="23"/>
      <c r="G24" s="75">
        <v>1.1000000000000001</v>
      </c>
      <c r="H24" s="47">
        <f t="shared" si="0"/>
        <v>6.6000000000000005</v>
      </c>
    </row>
    <row r="25" spans="1:8" x14ac:dyDescent="0.25">
      <c r="A25" s="23" t="s">
        <v>116</v>
      </c>
      <c r="B25" s="22">
        <v>2</v>
      </c>
      <c r="C25" s="22"/>
      <c r="D25" s="22"/>
      <c r="E25" s="22" t="s">
        <v>247</v>
      </c>
      <c r="F25" s="23"/>
      <c r="G25" s="27">
        <v>1</v>
      </c>
      <c r="H25" s="47">
        <f t="shared" si="0"/>
        <v>2</v>
      </c>
    </row>
    <row r="26" spans="1:8" x14ac:dyDescent="0.25">
      <c r="A26" s="22" t="s">
        <v>111</v>
      </c>
      <c r="B26" s="22">
        <v>3</v>
      </c>
      <c r="C26" s="22"/>
      <c r="D26" s="22"/>
      <c r="E26" s="22" t="s">
        <v>248</v>
      </c>
      <c r="F26" s="23"/>
      <c r="G26" s="27">
        <v>0.7</v>
      </c>
      <c r="H26" s="47">
        <f t="shared" si="0"/>
        <v>2.0999999999999996</v>
      </c>
    </row>
    <row r="27" spans="1:8" x14ac:dyDescent="0.25">
      <c r="A27" s="22" t="s">
        <v>111</v>
      </c>
      <c r="B27" s="22">
        <v>16</v>
      </c>
      <c r="C27" s="22"/>
      <c r="D27" s="22"/>
      <c r="E27" s="22" t="s">
        <v>168</v>
      </c>
      <c r="F27" s="23"/>
      <c r="G27" s="27">
        <v>0.12</v>
      </c>
      <c r="H27" s="47">
        <f t="shared" si="0"/>
        <v>1.92</v>
      </c>
    </row>
    <row r="28" spans="1:8" x14ac:dyDescent="0.25">
      <c r="A28" s="22"/>
      <c r="B28" s="22"/>
      <c r="C28" s="22"/>
      <c r="D28" s="22"/>
      <c r="E28" s="22" t="s">
        <v>249</v>
      </c>
      <c r="F28" s="23"/>
      <c r="H28" s="27">
        <v>10</v>
      </c>
    </row>
    <row r="29" spans="1:8" x14ac:dyDescent="0.25">
      <c r="A29" s="22"/>
      <c r="B29" s="22"/>
      <c r="C29" s="22"/>
      <c r="D29" s="22"/>
      <c r="E29" s="22" t="s">
        <v>250</v>
      </c>
      <c r="F29" s="23"/>
      <c r="H29" s="27">
        <v>15</v>
      </c>
    </row>
    <row r="30" spans="1:8" x14ac:dyDescent="0.25">
      <c r="A30" s="22"/>
      <c r="B30" s="22"/>
      <c r="C30" s="22"/>
      <c r="D30" s="22"/>
      <c r="E30" s="22"/>
      <c r="F30" s="22"/>
    </row>
    <row r="31" spans="1:8" x14ac:dyDescent="0.25">
      <c r="A31" s="22"/>
      <c r="B31" s="22"/>
      <c r="C31" s="22"/>
      <c r="D31" s="22"/>
      <c r="E31" s="22"/>
      <c r="F31" s="22"/>
      <c r="H31" s="47">
        <f>SUM(H14:H30)</f>
        <v>411.08299999999997</v>
      </c>
    </row>
    <row r="32" spans="1:8" x14ac:dyDescent="0.25">
      <c r="A32" s="22"/>
      <c r="B32" s="22"/>
      <c r="C32" s="22"/>
      <c r="D32" s="22"/>
      <c r="E32" s="22"/>
      <c r="F32" s="22"/>
    </row>
    <row r="33" spans="1:9" x14ac:dyDescent="0.25">
      <c r="A33" s="22"/>
      <c r="B33" s="22"/>
      <c r="C33" s="22"/>
      <c r="D33" s="22"/>
      <c r="E33" s="22"/>
      <c r="F33" s="23"/>
    </row>
    <row r="34" spans="1:9" x14ac:dyDescent="0.25">
      <c r="A34" s="22"/>
      <c r="B34" s="22"/>
      <c r="C34" s="22"/>
      <c r="D34" s="22"/>
      <c r="E34" s="22"/>
      <c r="F34" s="23"/>
      <c r="H34" t="s">
        <v>251</v>
      </c>
      <c r="I34">
        <v>6.5</v>
      </c>
    </row>
    <row r="35" spans="1:9" x14ac:dyDescent="0.25">
      <c r="A35" s="22"/>
      <c r="B35" s="22"/>
      <c r="C35" s="22"/>
      <c r="D35" s="22"/>
      <c r="E35" s="79"/>
      <c r="F35" s="30"/>
      <c r="H35" t="s">
        <v>252</v>
      </c>
      <c r="I35">
        <v>2</v>
      </c>
    </row>
    <row r="36" spans="1:9" x14ac:dyDescent="0.25">
      <c r="A36" s="19"/>
      <c r="B36" s="19"/>
      <c r="C36" s="19"/>
      <c r="D36" s="19"/>
      <c r="E36" s="80"/>
      <c r="F36" s="20"/>
      <c r="I36">
        <f>SUM(I34:I35)</f>
        <v>8.5</v>
      </c>
    </row>
    <row r="37" spans="1:9" x14ac:dyDescent="0.25">
      <c r="A37" s="19"/>
      <c r="B37" s="19"/>
      <c r="C37" s="19"/>
      <c r="D37" s="19"/>
      <c r="E37" s="19"/>
      <c r="F37" s="31"/>
    </row>
    <row r="38" spans="1:9" x14ac:dyDescent="0.25">
      <c r="A38" s="19"/>
      <c r="B38" s="19"/>
      <c r="C38" s="19"/>
      <c r="D38" s="19"/>
      <c r="E38" s="19"/>
      <c r="F38" s="19"/>
      <c r="G38" s="27" t="s">
        <v>253</v>
      </c>
      <c r="H38" s="27">
        <f>I36*23</f>
        <v>195.5</v>
      </c>
    </row>
    <row r="39" spans="1:9" x14ac:dyDescent="0.25">
      <c r="A39" s="32" t="s">
        <v>15</v>
      </c>
      <c r="B39" s="33"/>
      <c r="C39" s="33"/>
      <c r="D39" s="33"/>
      <c r="E39" s="33"/>
      <c r="F39" s="34" t="s">
        <v>16</v>
      </c>
      <c r="G39" s="27" t="s">
        <v>157</v>
      </c>
      <c r="H39" s="47">
        <f>H31*25%+H31</f>
        <v>513.85374999999999</v>
      </c>
    </row>
    <row r="40" spans="1:9" x14ac:dyDescent="0.25">
      <c r="A40" s="32"/>
      <c r="B40" s="33"/>
      <c r="C40" s="33"/>
      <c r="D40" s="33"/>
      <c r="E40" s="33"/>
      <c r="F40" s="35"/>
    </row>
    <row r="41" spans="1:9" x14ac:dyDescent="0.25">
      <c r="A41" s="32" t="s">
        <v>17</v>
      </c>
      <c r="B41" s="33"/>
      <c r="C41" s="33"/>
      <c r="D41" s="33"/>
      <c r="E41" s="33"/>
      <c r="F41" s="36"/>
      <c r="H41" s="47">
        <f>SUM(H38:H40)</f>
        <v>709.35374999999999</v>
      </c>
    </row>
    <row r="42" spans="1:9" x14ac:dyDescent="0.25">
      <c r="A42" s="37"/>
      <c r="B42" s="38"/>
      <c r="C42" s="38"/>
      <c r="D42" s="38"/>
      <c r="E42" s="38"/>
      <c r="F42" s="34" t="s">
        <v>18</v>
      </c>
    </row>
    <row r="43" spans="1:9" x14ac:dyDescent="0.25">
      <c r="A43" s="32" t="s">
        <v>243</v>
      </c>
      <c r="B43" s="33"/>
      <c r="C43" s="33"/>
      <c r="D43" s="33"/>
      <c r="E43" s="33"/>
      <c r="F43" s="39"/>
    </row>
    <row r="44" spans="1:9" x14ac:dyDescent="0.25">
      <c r="A44" s="40"/>
      <c r="B44" s="41"/>
      <c r="C44" s="41"/>
      <c r="D44" s="41"/>
      <c r="E44" s="41"/>
      <c r="F44" s="36"/>
    </row>
    <row r="47" spans="1:9" x14ac:dyDescent="0.25">
      <c r="F47" s="27"/>
    </row>
    <row r="48" spans="1:9" x14ac:dyDescent="0.25">
      <c r="F48" s="24"/>
    </row>
    <row r="49" spans="6:6" x14ac:dyDescent="0.25">
      <c r="F49" s="24"/>
    </row>
    <row r="51" spans="6:6" x14ac:dyDescent="0.25">
      <c r="F51" s="24">
        <f>SUM(F47:F50)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11811023622047245" right="0.11811023622047245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086D-6950-4F40-BC4A-05EC8E1DDB60}">
  <sheetPr>
    <pageSetUpPr fitToPage="1"/>
  </sheetPr>
  <dimension ref="A1:O144"/>
  <sheetViews>
    <sheetView zoomScale="110" zoomScaleNormal="110" workbookViewId="0">
      <selection activeCell="I18" sqref="I18"/>
    </sheetView>
  </sheetViews>
  <sheetFormatPr defaultRowHeight="15" x14ac:dyDescent="0.25"/>
  <cols>
    <col min="1" max="1" width="5.5703125" style="136" customWidth="1"/>
    <col min="2" max="2" width="7.7109375" customWidth="1"/>
    <col min="3" max="3" width="8.85546875" customWidth="1"/>
    <col min="4" max="4" width="7.7109375" customWidth="1"/>
    <col min="5" max="5" width="36.5703125" customWidth="1"/>
    <col min="6" max="6" width="41" style="144" customWidth="1"/>
    <col min="7" max="7" width="12.7109375" style="144" customWidth="1"/>
    <col min="8" max="8" width="11.140625" style="27" customWidth="1"/>
    <col min="9" max="9" width="11" style="27" bestFit="1" customWidth="1"/>
    <col min="12" max="12" width="13.5703125" customWidth="1"/>
    <col min="13" max="13" width="38.42578125" customWidth="1"/>
    <col min="15" max="15" width="9.7109375" style="27" bestFit="1" customWidth="1"/>
  </cols>
  <sheetData>
    <row r="1" spans="1:15" x14ac:dyDescent="0.25">
      <c r="A1" s="134"/>
      <c r="B1" s="1"/>
      <c r="C1" s="1"/>
      <c r="D1" s="1"/>
      <c r="E1" s="1"/>
    </row>
    <row r="2" spans="1:15" x14ac:dyDescent="0.25">
      <c r="A2" s="314" t="s">
        <v>0</v>
      </c>
      <c r="B2" s="315"/>
      <c r="C2" s="315"/>
      <c r="D2" s="315"/>
      <c r="E2" s="316"/>
      <c r="F2" s="149" t="s">
        <v>1</v>
      </c>
      <c r="G2" s="287"/>
    </row>
    <row r="3" spans="1:15" x14ac:dyDescent="0.25">
      <c r="A3" s="317" t="s">
        <v>2</v>
      </c>
      <c r="B3" s="318"/>
      <c r="C3" s="318"/>
      <c r="D3" s="318"/>
      <c r="E3" s="319"/>
      <c r="F3" s="150" t="s">
        <v>1737</v>
      </c>
      <c r="G3" s="288"/>
    </row>
    <row r="4" spans="1:15" x14ac:dyDescent="0.25">
      <c r="A4" s="317" t="s">
        <v>3</v>
      </c>
      <c r="B4" s="318"/>
      <c r="C4" s="318"/>
      <c r="D4" s="318"/>
      <c r="E4" s="319"/>
      <c r="F4" s="151"/>
      <c r="G4" s="151"/>
    </row>
    <row r="5" spans="1:15" x14ac:dyDescent="0.25">
      <c r="A5" s="317" t="s">
        <v>4</v>
      </c>
      <c r="B5" s="318"/>
      <c r="C5" s="318"/>
      <c r="D5" s="318"/>
      <c r="E5" s="319"/>
      <c r="F5" s="152" t="s">
        <v>5</v>
      </c>
      <c r="G5" s="289"/>
    </row>
    <row r="6" spans="1:15" x14ac:dyDescent="0.25">
      <c r="A6" s="128"/>
      <c r="B6" s="272"/>
      <c r="C6" s="272"/>
      <c r="D6" s="272"/>
      <c r="E6" s="272"/>
      <c r="F6" s="151"/>
      <c r="G6" s="151"/>
    </row>
    <row r="7" spans="1:15" x14ac:dyDescent="0.25">
      <c r="A7" s="135" t="s">
        <v>6</v>
      </c>
      <c r="B7" s="1"/>
      <c r="C7" s="1"/>
      <c r="D7" s="1"/>
      <c r="E7" s="1"/>
      <c r="F7" s="151" t="s">
        <v>7</v>
      </c>
      <c r="G7" s="151"/>
    </row>
    <row r="8" spans="1:15" x14ac:dyDescent="0.25">
      <c r="A8" s="320"/>
      <c r="B8" s="321"/>
      <c r="C8" s="321"/>
      <c r="D8" s="321"/>
      <c r="E8" s="322"/>
      <c r="F8" s="153"/>
      <c r="G8" s="290"/>
    </row>
    <row r="9" spans="1:15" x14ac:dyDescent="0.25">
      <c r="A9" s="323" t="s">
        <v>1720</v>
      </c>
      <c r="B9" s="324"/>
      <c r="C9" s="324"/>
      <c r="D9" s="324"/>
      <c r="E9" s="325"/>
      <c r="F9" s="10" t="s">
        <v>1723</v>
      </c>
      <c r="G9" s="14"/>
    </row>
    <row r="10" spans="1:15" x14ac:dyDescent="0.25">
      <c r="A10" s="308" t="s">
        <v>1722</v>
      </c>
      <c r="B10" s="309"/>
      <c r="C10" s="309"/>
      <c r="D10" s="309"/>
      <c r="E10" s="310"/>
      <c r="F10" s="10" t="s">
        <v>418</v>
      </c>
      <c r="G10" s="14"/>
    </row>
    <row r="11" spans="1:15" x14ac:dyDescent="0.25">
      <c r="A11" s="311" t="s">
        <v>1721</v>
      </c>
      <c r="B11" s="312"/>
      <c r="C11" s="312"/>
      <c r="D11" s="312"/>
      <c r="E11" s="313"/>
      <c r="F11" s="155"/>
      <c r="G11" s="290"/>
      <c r="O11"/>
    </row>
    <row r="12" spans="1:15" x14ac:dyDescent="0.25">
      <c r="B12" s="69"/>
      <c r="C12" s="69"/>
      <c r="D12" s="69"/>
      <c r="E12" s="69"/>
      <c r="F12" s="72"/>
      <c r="G12" s="72"/>
      <c r="O12"/>
    </row>
    <row r="13" spans="1:15" x14ac:dyDescent="0.25">
      <c r="A13" s="137" t="s">
        <v>10</v>
      </c>
      <c r="B13" s="71" t="s">
        <v>164</v>
      </c>
      <c r="C13" s="71" t="s">
        <v>11</v>
      </c>
      <c r="D13" s="71" t="s">
        <v>12</v>
      </c>
      <c r="E13" s="69" t="s">
        <v>13</v>
      </c>
      <c r="F13" s="72" t="s">
        <v>14</v>
      </c>
      <c r="G13" s="72"/>
    </row>
    <row r="14" spans="1:15" x14ac:dyDescent="0.25">
      <c r="A14" s="132" t="s">
        <v>116</v>
      </c>
      <c r="B14" s="98">
        <v>5</v>
      </c>
      <c r="C14" s="18" t="s">
        <v>1724</v>
      </c>
      <c r="D14" s="22"/>
      <c r="E14" s="98" t="s">
        <v>1725</v>
      </c>
      <c r="F14" s="22"/>
      <c r="G14" s="292">
        <f t="shared" ref="G14:G68" si="0">I14+I14*$I$72</f>
        <v>25.472499999999997</v>
      </c>
      <c r="H14" s="283">
        <v>4.43</v>
      </c>
      <c r="I14" s="75">
        <f t="shared" ref="I14:I34" si="1">H14*B14</f>
        <v>22.15</v>
      </c>
    </row>
    <row r="15" spans="1:15" x14ac:dyDescent="0.25">
      <c r="A15" s="133" t="s">
        <v>116</v>
      </c>
      <c r="B15" s="98">
        <v>3</v>
      </c>
      <c r="C15" s="18" t="s">
        <v>1726</v>
      </c>
      <c r="D15" s="22"/>
      <c r="E15" s="98" t="s">
        <v>1727</v>
      </c>
      <c r="F15" s="22"/>
      <c r="G15" s="292">
        <f t="shared" si="0"/>
        <v>13.109999999999998</v>
      </c>
      <c r="H15" s="283">
        <v>3.8</v>
      </c>
      <c r="I15" s="75">
        <f t="shared" si="1"/>
        <v>11.399999999999999</v>
      </c>
    </row>
    <row r="16" spans="1:15" x14ac:dyDescent="0.25">
      <c r="A16" s="133" t="s">
        <v>116</v>
      </c>
      <c r="B16" s="98">
        <v>18</v>
      </c>
      <c r="C16" s="22" t="s">
        <v>1740</v>
      </c>
      <c r="D16" s="22"/>
      <c r="E16" s="98" t="s">
        <v>1728</v>
      </c>
      <c r="F16" s="22"/>
      <c r="G16" s="292">
        <f t="shared" si="0"/>
        <v>69.965999999999994</v>
      </c>
      <c r="H16" s="283">
        <v>3.38</v>
      </c>
      <c r="I16" s="75">
        <f t="shared" si="1"/>
        <v>60.839999999999996</v>
      </c>
    </row>
    <row r="17" spans="1:9" x14ac:dyDescent="0.25">
      <c r="A17" s="133" t="s">
        <v>116</v>
      </c>
      <c r="B17" s="98">
        <v>16</v>
      </c>
      <c r="C17" s="22"/>
      <c r="D17" s="22"/>
      <c r="E17" s="98" t="s">
        <v>1729</v>
      </c>
      <c r="F17" s="22"/>
      <c r="G17" s="292">
        <f t="shared" si="0"/>
        <v>71.944000000000003</v>
      </c>
      <c r="H17" s="283">
        <v>3.91</v>
      </c>
      <c r="I17" s="75">
        <f t="shared" si="1"/>
        <v>62.56</v>
      </c>
    </row>
    <row r="18" spans="1:9" x14ac:dyDescent="0.25">
      <c r="A18" s="133" t="s">
        <v>116</v>
      </c>
      <c r="B18" s="98">
        <v>1</v>
      </c>
      <c r="C18" s="22"/>
      <c r="D18" s="22"/>
      <c r="E18" s="98" t="s">
        <v>1978</v>
      </c>
      <c r="F18" s="22"/>
      <c r="G18" s="292">
        <f t="shared" si="0"/>
        <v>3.45</v>
      </c>
      <c r="H18" s="283">
        <v>3</v>
      </c>
      <c r="I18" s="75">
        <f t="shared" si="1"/>
        <v>3</v>
      </c>
    </row>
    <row r="19" spans="1:9" x14ac:dyDescent="0.25">
      <c r="A19" s="133" t="s">
        <v>116</v>
      </c>
      <c r="B19" s="98">
        <v>2</v>
      </c>
      <c r="C19" s="22"/>
      <c r="D19" s="22"/>
      <c r="E19" s="98" t="s">
        <v>1730</v>
      </c>
      <c r="F19" s="22"/>
      <c r="G19" s="292">
        <f t="shared" si="0"/>
        <v>9.4530000000000012</v>
      </c>
      <c r="H19" s="283">
        <v>4.1100000000000003</v>
      </c>
      <c r="I19" s="75">
        <f t="shared" si="1"/>
        <v>8.2200000000000006</v>
      </c>
    </row>
    <row r="20" spans="1:9" x14ac:dyDescent="0.25">
      <c r="A20" s="133" t="s">
        <v>116</v>
      </c>
      <c r="B20" s="22">
        <v>1</v>
      </c>
      <c r="C20" s="22" t="s">
        <v>1731</v>
      </c>
      <c r="D20" s="22"/>
      <c r="E20" s="22" t="s">
        <v>1732</v>
      </c>
      <c r="F20" s="22"/>
      <c r="G20" s="292">
        <f t="shared" si="0"/>
        <v>11.81142</v>
      </c>
      <c r="H20" s="27">
        <v>10.270799999999999</v>
      </c>
      <c r="I20" s="75">
        <f t="shared" si="1"/>
        <v>10.270799999999999</v>
      </c>
    </row>
    <row r="21" spans="1:9" x14ac:dyDescent="0.25">
      <c r="A21" s="133"/>
      <c r="B21" s="22">
        <v>1</v>
      </c>
      <c r="C21" s="22" t="s">
        <v>1733</v>
      </c>
      <c r="D21" s="22"/>
      <c r="E21" s="22" t="s">
        <v>1734</v>
      </c>
      <c r="F21" s="22"/>
      <c r="G21" s="292">
        <f t="shared" si="0"/>
        <v>3.3153349999999997</v>
      </c>
      <c r="H21" s="27">
        <v>2.8828999999999998</v>
      </c>
      <c r="I21" s="75">
        <f t="shared" si="1"/>
        <v>2.8828999999999998</v>
      </c>
    </row>
    <row r="22" spans="1:9" x14ac:dyDescent="0.25">
      <c r="A22" s="73" t="s">
        <v>116</v>
      </c>
      <c r="B22" s="98">
        <v>1</v>
      </c>
      <c r="C22" s="18" t="s">
        <v>1802</v>
      </c>
      <c r="D22" s="22"/>
      <c r="E22" s="98" t="s">
        <v>1801</v>
      </c>
      <c r="F22" s="22"/>
      <c r="G22" s="292">
        <f t="shared" si="0"/>
        <v>17.387999999999998</v>
      </c>
      <c r="H22" s="283">
        <v>15.12</v>
      </c>
      <c r="I22" s="75">
        <f t="shared" si="1"/>
        <v>15.12</v>
      </c>
    </row>
    <row r="23" spans="1:9" x14ac:dyDescent="0.25">
      <c r="A23" s="22" t="s">
        <v>116</v>
      </c>
      <c r="B23" s="98">
        <v>7</v>
      </c>
      <c r="C23" s="18" t="s">
        <v>1742</v>
      </c>
      <c r="D23" s="22"/>
      <c r="E23" s="98" t="s">
        <v>1743</v>
      </c>
      <c r="F23" s="22"/>
      <c r="G23" s="292">
        <f t="shared" si="0"/>
        <v>230.63249999999999</v>
      </c>
      <c r="H23" s="27">
        <v>28.65</v>
      </c>
      <c r="I23" s="75">
        <f t="shared" si="1"/>
        <v>200.54999999999998</v>
      </c>
    </row>
    <row r="24" spans="1:9" x14ac:dyDescent="0.25">
      <c r="A24" s="19" t="s">
        <v>116</v>
      </c>
      <c r="B24" s="98">
        <v>9</v>
      </c>
      <c r="C24" s="19"/>
      <c r="D24" s="22"/>
      <c r="E24" s="98" t="s">
        <v>1739</v>
      </c>
      <c r="F24" s="22"/>
      <c r="G24" s="292">
        <f t="shared" si="0"/>
        <v>399.51000000000005</v>
      </c>
      <c r="H24" s="283">
        <v>38.6</v>
      </c>
      <c r="I24" s="75">
        <f t="shared" si="1"/>
        <v>347.40000000000003</v>
      </c>
    </row>
    <row r="25" spans="1:9" x14ac:dyDescent="0.25">
      <c r="A25" s="259" t="s">
        <v>116</v>
      </c>
      <c r="B25" s="22">
        <v>5</v>
      </c>
      <c r="C25" s="22" t="s">
        <v>1744</v>
      </c>
      <c r="D25" s="22"/>
      <c r="E25" s="22" t="s">
        <v>1745</v>
      </c>
      <c r="F25" s="143" t="s">
        <v>1979</v>
      </c>
      <c r="G25" s="292">
        <f t="shared" si="0"/>
        <v>49.45</v>
      </c>
      <c r="H25" s="27">
        <v>8.6</v>
      </c>
      <c r="I25" s="75">
        <f t="shared" si="1"/>
        <v>43</v>
      </c>
    </row>
    <row r="26" spans="1:9" x14ac:dyDescent="0.25">
      <c r="A26" s="259" t="s">
        <v>116</v>
      </c>
      <c r="B26" s="22">
        <v>1</v>
      </c>
      <c r="C26" s="22" t="s">
        <v>1754</v>
      </c>
      <c r="D26" s="22"/>
      <c r="E26" s="22" t="s">
        <v>1755</v>
      </c>
      <c r="F26" s="143" t="s">
        <v>1837</v>
      </c>
      <c r="G26" s="292">
        <f t="shared" si="0"/>
        <v>47.460500000000003</v>
      </c>
      <c r="H26" s="27">
        <v>41.27</v>
      </c>
      <c r="I26" s="75">
        <f t="shared" si="1"/>
        <v>41.27</v>
      </c>
    </row>
    <row r="27" spans="1:9" x14ac:dyDescent="0.25">
      <c r="A27" s="259" t="s">
        <v>116</v>
      </c>
      <c r="B27" s="22">
        <v>1</v>
      </c>
      <c r="C27" s="22" t="s">
        <v>1756</v>
      </c>
      <c r="D27" s="22"/>
      <c r="E27" s="22" t="s">
        <v>1757</v>
      </c>
      <c r="F27" s="143" t="s">
        <v>1977</v>
      </c>
      <c r="G27" s="292">
        <f t="shared" si="0"/>
        <v>42.894999999999996</v>
      </c>
      <c r="H27" s="27">
        <v>37.299999999999997</v>
      </c>
      <c r="I27" s="75">
        <f t="shared" si="1"/>
        <v>37.299999999999997</v>
      </c>
    </row>
    <row r="28" spans="1:9" x14ac:dyDescent="0.25">
      <c r="A28" s="259" t="s">
        <v>111</v>
      </c>
      <c r="B28" s="259">
        <v>40</v>
      </c>
      <c r="C28" s="22"/>
      <c r="D28" s="22"/>
      <c r="E28" s="259" t="s">
        <v>167</v>
      </c>
      <c r="F28" s="241" t="s">
        <v>1803</v>
      </c>
      <c r="G28" s="292">
        <f t="shared" si="0"/>
        <v>18.399999999999999</v>
      </c>
      <c r="H28" s="27">
        <v>0.4</v>
      </c>
      <c r="I28" s="75">
        <f t="shared" si="1"/>
        <v>16</v>
      </c>
    </row>
    <row r="29" spans="1:9" x14ac:dyDescent="0.25">
      <c r="A29" s="259" t="s">
        <v>111</v>
      </c>
      <c r="B29" s="259">
        <v>40</v>
      </c>
      <c r="C29" s="22"/>
      <c r="D29" s="22"/>
      <c r="E29" s="259" t="s">
        <v>244</v>
      </c>
      <c r="F29" s="241" t="s">
        <v>1803</v>
      </c>
      <c r="G29" s="292">
        <f t="shared" si="0"/>
        <v>27.6</v>
      </c>
      <c r="H29" s="27">
        <v>0.6</v>
      </c>
      <c r="I29" s="75">
        <f t="shared" si="1"/>
        <v>24</v>
      </c>
    </row>
    <row r="30" spans="1:9" x14ac:dyDescent="0.25">
      <c r="A30" s="259" t="s">
        <v>116</v>
      </c>
      <c r="B30" s="259">
        <v>5</v>
      </c>
      <c r="C30" s="22" t="s">
        <v>1752</v>
      </c>
      <c r="D30" s="22"/>
      <c r="E30" s="22" t="s">
        <v>1753</v>
      </c>
      <c r="F30" s="241" t="s">
        <v>1803</v>
      </c>
      <c r="G30" s="292">
        <f t="shared" si="0"/>
        <v>6.0311749999999993</v>
      </c>
      <c r="H30" s="27">
        <v>1.0488999999999999</v>
      </c>
      <c r="I30" s="75">
        <f t="shared" si="1"/>
        <v>5.2444999999999995</v>
      </c>
    </row>
    <row r="31" spans="1:9" x14ac:dyDescent="0.25">
      <c r="A31" s="259" t="s">
        <v>116</v>
      </c>
      <c r="B31" s="259">
        <v>1</v>
      </c>
      <c r="C31" s="22"/>
      <c r="D31" s="22"/>
      <c r="E31" s="259" t="s">
        <v>1314</v>
      </c>
      <c r="F31" s="241" t="s">
        <v>1803</v>
      </c>
      <c r="G31" s="292">
        <f t="shared" si="0"/>
        <v>3.45</v>
      </c>
      <c r="H31" s="27">
        <v>3</v>
      </c>
      <c r="I31" s="75">
        <f t="shared" si="1"/>
        <v>3</v>
      </c>
    </row>
    <row r="32" spans="1:9" x14ac:dyDescent="0.25">
      <c r="A32" s="259" t="s">
        <v>116</v>
      </c>
      <c r="B32" s="259">
        <v>1</v>
      </c>
      <c r="C32" s="22"/>
      <c r="D32" s="22"/>
      <c r="E32" s="259" t="s">
        <v>1309</v>
      </c>
      <c r="F32" s="241" t="s">
        <v>1803</v>
      </c>
      <c r="G32" s="292">
        <f t="shared" si="0"/>
        <v>4.5999999999999996</v>
      </c>
      <c r="H32" s="27">
        <v>4</v>
      </c>
      <c r="I32" s="75">
        <f t="shared" si="1"/>
        <v>4</v>
      </c>
    </row>
    <row r="33" spans="1:15" x14ac:dyDescent="0.25">
      <c r="A33" s="259" t="s">
        <v>116</v>
      </c>
      <c r="B33" s="259">
        <v>2</v>
      </c>
      <c r="C33" s="22"/>
      <c r="D33" s="22"/>
      <c r="E33" s="259" t="s">
        <v>1804</v>
      </c>
      <c r="F33" s="241" t="s">
        <v>1803</v>
      </c>
      <c r="G33" s="292">
        <f t="shared" si="0"/>
        <v>16.100000000000001</v>
      </c>
      <c r="H33" s="27">
        <v>7</v>
      </c>
      <c r="I33" s="75">
        <f t="shared" si="1"/>
        <v>14</v>
      </c>
    </row>
    <row r="34" spans="1:15" x14ac:dyDescent="0.25">
      <c r="A34" s="259" t="s">
        <v>111</v>
      </c>
      <c r="B34" s="259">
        <v>7</v>
      </c>
      <c r="C34" s="22"/>
      <c r="D34" s="22"/>
      <c r="E34" s="259" t="s">
        <v>1805</v>
      </c>
      <c r="F34" s="241" t="s">
        <v>1803</v>
      </c>
      <c r="G34" s="292">
        <f t="shared" si="0"/>
        <v>5.2324999999999999</v>
      </c>
      <c r="H34" s="27">
        <v>0.65</v>
      </c>
      <c r="I34" s="75">
        <f t="shared" si="1"/>
        <v>4.55</v>
      </c>
    </row>
    <row r="35" spans="1:15" x14ac:dyDescent="0.25">
      <c r="A35" s="259"/>
      <c r="B35" s="259"/>
      <c r="C35" s="22"/>
      <c r="D35" s="22"/>
      <c r="E35" s="259" t="s">
        <v>1806</v>
      </c>
      <c r="F35" s="241" t="s">
        <v>1803</v>
      </c>
      <c r="G35" s="292">
        <f t="shared" si="0"/>
        <v>11.5</v>
      </c>
      <c r="I35" s="75">
        <v>10</v>
      </c>
      <c r="O35"/>
    </row>
    <row r="36" spans="1:15" x14ac:dyDescent="0.25">
      <c r="A36" s="259" t="s">
        <v>116</v>
      </c>
      <c r="B36" s="259">
        <v>3</v>
      </c>
      <c r="C36" s="22" t="s">
        <v>1765</v>
      </c>
      <c r="D36" s="22"/>
      <c r="E36" s="45" t="s">
        <v>1766</v>
      </c>
      <c r="F36" s="241" t="s">
        <v>1803</v>
      </c>
      <c r="G36" s="292">
        <f t="shared" si="0"/>
        <v>2.19834</v>
      </c>
      <c r="H36" s="27">
        <v>0.63719999999999999</v>
      </c>
      <c r="I36" s="75">
        <f t="shared" ref="I36:I69" si="2">H36*B36</f>
        <v>1.9116</v>
      </c>
    </row>
    <row r="37" spans="1:15" x14ac:dyDescent="0.25">
      <c r="A37" s="259" t="s">
        <v>116</v>
      </c>
      <c r="B37" s="259">
        <v>3</v>
      </c>
      <c r="C37" s="22" t="s">
        <v>1775</v>
      </c>
      <c r="D37" s="22"/>
      <c r="E37" s="45" t="s">
        <v>94</v>
      </c>
      <c r="F37" s="241" t="s">
        <v>1803</v>
      </c>
      <c r="G37" s="292">
        <f t="shared" si="0"/>
        <v>4.7133900000000004</v>
      </c>
      <c r="H37" s="27">
        <v>1.3662000000000001</v>
      </c>
      <c r="I37" s="75">
        <f t="shared" si="2"/>
        <v>4.0986000000000002</v>
      </c>
    </row>
    <row r="38" spans="1:15" x14ac:dyDescent="0.25">
      <c r="A38" s="259" t="s">
        <v>116</v>
      </c>
      <c r="B38" s="259">
        <v>2</v>
      </c>
      <c r="C38" s="22" t="s">
        <v>1751</v>
      </c>
      <c r="D38" s="22"/>
      <c r="E38" s="22" t="s">
        <v>774</v>
      </c>
      <c r="F38" s="241" t="s">
        <v>1803</v>
      </c>
      <c r="G38" s="292">
        <f t="shared" si="0"/>
        <v>14.329000000000001</v>
      </c>
      <c r="H38" s="27">
        <v>6.23</v>
      </c>
      <c r="I38" s="75">
        <f t="shared" si="2"/>
        <v>12.46</v>
      </c>
    </row>
    <row r="39" spans="1:15" x14ac:dyDescent="0.25">
      <c r="A39" s="259" t="s">
        <v>116</v>
      </c>
      <c r="B39" s="259">
        <v>2</v>
      </c>
      <c r="C39" s="22" t="s">
        <v>107</v>
      </c>
      <c r="D39" s="22" t="s">
        <v>431</v>
      </c>
      <c r="E39" s="22" t="s">
        <v>434</v>
      </c>
      <c r="F39" s="241" t="s">
        <v>1803</v>
      </c>
      <c r="G39" s="292">
        <f t="shared" si="0"/>
        <v>6.9</v>
      </c>
      <c r="H39" s="27">
        <v>3</v>
      </c>
      <c r="I39" s="75">
        <f t="shared" si="2"/>
        <v>6</v>
      </c>
    </row>
    <row r="40" spans="1:15" x14ac:dyDescent="0.25">
      <c r="A40" s="259" t="s">
        <v>116</v>
      </c>
      <c r="B40" s="259">
        <v>3</v>
      </c>
      <c r="C40" s="22" t="s">
        <v>107</v>
      </c>
      <c r="D40" s="22" t="s">
        <v>431</v>
      </c>
      <c r="E40" s="22" t="s">
        <v>100</v>
      </c>
      <c r="F40" s="241" t="s">
        <v>1803</v>
      </c>
      <c r="G40" s="292">
        <f t="shared" si="0"/>
        <v>2.7600000000000002</v>
      </c>
      <c r="H40" s="27">
        <v>0.8</v>
      </c>
      <c r="I40" s="75">
        <f t="shared" si="2"/>
        <v>2.4000000000000004</v>
      </c>
    </row>
    <row r="41" spans="1:15" x14ac:dyDescent="0.25">
      <c r="A41" s="259" t="s">
        <v>116</v>
      </c>
      <c r="B41" s="259">
        <v>2</v>
      </c>
      <c r="C41" s="22" t="s">
        <v>1779</v>
      </c>
      <c r="D41" s="22"/>
      <c r="E41" s="22" t="s">
        <v>1780</v>
      </c>
      <c r="F41" s="241" t="s">
        <v>1803</v>
      </c>
      <c r="G41" s="292">
        <f t="shared" si="0"/>
        <v>100.74</v>
      </c>
      <c r="H41" s="27">
        <v>43.8</v>
      </c>
      <c r="I41" s="75">
        <f t="shared" si="2"/>
        <v>87.6</v>
      </c>
    </row>
    <row r="42" spans="1:15" x14ac:dyDescent="0.25">
      <c r="A42" s="138" t="s">
        <v>116</v>
      </c>
      <c r="B42" s="22">
        <v>2</v>
      </c>
      <c r="C42" s="22" t="s">
        <v>1787</v>
      </c>
      <c r="D42" s="22"/>
      <c r="E42" s="22" t="s">
        <v>1788</v>
      </c>
      <c r="F42" s="241" t="s">
        <v>1803</v>
      </c>
      <c r="G42" s="292">
        <f t="shared" si="0"/>
        <v>8.6461600000000001</v>
      </c>
      <c r="H42" s="27">
        <v>3.7591999999999999</v>
      </c>
      <c r="I42" s="75">
        <f t="shared" si="2"/>
        <v>7.5183999999999997</v>
      </c>
    </row>
    <row r="43" spans="1:15" x14ac:dyDescent="0.25">
      <c r="A43" s="138" t="s">
        <v>111</v>
      </c>
      <c r="B43" s="259">
        <v>10</v>
      </c>
      <c r="C43" s="22" t="s">
        <v>1778</v>
      </c>
      <c r="D43" s="22"/>
      <c r="E43" s="22" t="s">
        <v>1808</v>
      </c>
      <c r="F43" s="241" t="s">
        <v>1803</v>
      </c>
      <c r="G43" s="292">
        <f t="shared" si="0"/>
        <v>30.268000000000001</v>
      </c>
      <c r="H43" s="27">
        <v>2.6320000000000001</v>
      </c>
      <c r="I43" s="75">
        <f t="shared" si="2"/>
        <v>26.32</v>
      </c>
    </row>
    <row r="44" spans="1:15" x14ac:dyDescent="0.25">
      <c r="A44" s="138" t="s">
        <v>116</v>
      </c>
      <c r="B44" s="259">
        <v>10</v>
      </c>
      <c r="C44" s="22" t="s">
        <v>1783</v>
      </c>
      <c r="D44" s="22"/>
      <c r="E44" s="22" t="s">
        <v>1784</v>
      </c>
      <c r="F44" s="241" t="s">
        <v>1803</v>
      </c>
      <c r="G44" s="292">
        <f t="shared" si="0"/>
        <v>23</v>
      </c>
      <c r="H44" s="27">
        <v>2</v>
      </c>
      <c r="I44" s="75">
        <f t="shared" si="2"/>
        <v>20</v>
      </c>
    </row>
    <row r="45" spans="1:15" x14ac:dyDescent="0.25">
      <c r="A45" s="138" t="s">
        <v>116</v>
      </c>
      <c r="B45" s="259">
        <v>1</v>
      </c>
      <c r="C45" s="22" t="s">
        <v>1785</v>
      </c>
      <c r="D45" s="22"/>
      <c r="E45" s="22" t="s">
        <v>1786</v>
      </c>
      <c r="F45" s="241" t="s">
        <v>1803</v>
      </c>
      <c r="G45" s="292">
        <f t="shared" si="0"/>
        <v>36.521239999999999</v>
      </c>
      <c r="H45" s="27">
        <v>31.7576</v>
      </c>
      <c r="I45" s="75">
        <f t="shared" si="2"/>
        <v>31.7576</v>
      </c>
    </row>
    <row r="46" spans="1:15" x14ac:dyDescent="0.25">
      <c r="A46" s="138" t="s">
        <v>116</v>
      </c>
      <c r="B46" s="259">
        <v>1</v>
      </c>
      <c r="C46" s="22" t="s">
        <v>840</v>
      </c>
      <c r="D46" s="22"/>
      <c r="E46" s="22" t="s">
        <v>31</v>
      </c>
      <c r="F46" s="241" t="s">
        <v>1807</v>
      </c>
      <c r="G46" s="292">
        <f t="shared" si="0"/>
        <v>3.1855000000000002</v>
      </c>
      <c r="H46" s="27">
        <v>2.77</v>
      </c>
      <c r="I46" s="75">
        <f t="shared" si="2"/>
        <v>2.77</v>
      </c>
    </row>
    <row r="47" spans="1:15" x14ac:dyDescent="0.25">
      <c r="A47" s="138" t="s">
        <v>116</v>
      </c>
      <c r="B47" s="22">
        <v>1</v>
      </c>
      <c r="C47" s="22"/>
      <c r="D47" s="22"/>
      <c r="E47" s="259" t="s">
        <v>1497</v>
      </c>
      <c r="F47" s="241" t="s">
        <v>1807</v>
      </c>
      <c r="G47" s="292">
        <f t="shared" si="0"/>
        <v>1.4950000000000001</v>
      </c>
      <c r="H47" s="27">
        <v>1.3</v>
      </c>
      <c r="I47" s="75">
        <f t="shared" si="2"/>
        <v>1.3</v>
      </c>
    </row>
    <row r="48" spans="1:15" x14ac:dyDescent="0.25">
      <c r="A48" s="259" t="s">
        <v>116</v>
      </c>
      <c r="B48" s="259">
        <v>10</v>
      </c>
      <c r="C48" s="22" t="s">
        <v>1765</v>
      </c>
      <c r="D48" s="22"/>
      <c r="E48" s="45" t="s">
        <v>1766</v>
      </c>
      <c r="F48" s="241" t="s">
        <v>1807</v>
      </c>
      <c r="G48" s="292">
        <f t="shared" si="0"/>
        <v>7.3277999999999999</v>
      </c>
      <c r="H48" s="27">
        <v>0.63719999999999999</v>
      </c>
      <c r="I48" s="75">
        <f t="shared" si="2"/>
        <v>6.3719999999999999</v>
      </c>
    </row>
    <row r="49" spans="1:15" x14ac:dyDescent="0.25">
      <c r="A49" s="259" t="s">
        <v>116</v>
      </c>
      <c r="B49" s="259">
        <v>2</v>
      </c>
      <c r="C49" s="22" t="s">
        <v>1771</v>
      </c>
      <c r="D49" s="22"/>
      <c r="E49" s="45" t="s">
        <v>1772</v>
      </c>
      <c r="F49" s="241" t="s">
        <v>1807</v>
      </c>
      <c r="G49" s="292">
        <f t="shared" si="0"/>
        <v>5.7628799999999991</v>
      </c>
      <c r="H49" s="27">
        <v>2.5055999999999998</v>
      </c>
      <c r="I49" s="75">
        <f t="shared" si="2"/>
        <v>5.0111999999999997</v>
      </c>
    </row>
    <row r="50" spans="1:15" x14ac:dyDescent="0.25">
      <c r="A50" s="259" t="s">
        <v>116</v>
      </c>
      <c r="B50" s="22">
        <v>10</v>
      </c>
      <c r="C50" s="22" t="s">
        <v>1775</v>
      </c>
      <c r="D50" s="22"/>
      <c r="E50" s="45" t="s">
        <v>94</v>
      </c>
      <c r="F50" s="241" t="s">
        <v>1807</v>
      </c>
      <c r="G50" s="292">
        <f t="shared" si="0"/>
        <v>15.711300000000001</v>
      </c>
      <c r="H50" s="27">
        <v>1.3662000000000001</v>
      </c>
      <c r="I50" s="75">
        <f t="shared" si="2"/>
        <v>13.662000000000001</v>
      </c>
    </row>
    <row r="51" spans="1:15" x14ac:dyDescent="0.25">
      <c r="A51" s="259" t="s">
        <v>116</v>
      </c>
      <c r="B51" s="22">
        <v>2</v>
      </c>
      <c r="C51" s="22" t="s">
        <v>1776</v>
      </c>
      <c r="D51" s="22"/>
      <c r="E51" s="45" t="s">
        <v>1777</v>
      </c>
      <c r="F51" s="241" t="s">
        <v>1807</v>
      </c>
      <c r="G51" s="292">
        <f t="shared" si="0"/>
        <v>9.6254999999999988</v>
      </c>
      <c r="H51" s="27">
        <v>4.1849999999999996</v>
      </c>
      <c r="I51" s="75">
        <f t="shared" si="2"/>
        <v>8.3699999999999992</v>
      </c>
    </row>
    <row r="52" spans="1:15" x14ac:dyDescent="0.25">
      <c r="A52" s="138" t="s">
        <v>116</v>
      </c>
      <c r="B52" s="22">
        <v>2</v>
      </c>
      <c r="C52" s="22" t="s">
        <v>107</v>
      </c>
      <c r="D52" s="22"/>
      <c r="E52" s="282" t="s">
        <v>1040</v>
      </c>
      <c r="F52" s="241" t="s">
        <v>1807</v>
      </c>
      <c r="G52" s="292">
        <f t="shared" si="0"/>
        <v>4.83</v>
      </c>
      <c r="H52" s="284">
        <v>2.1</v>
      </c>
      <c r="I52" s="75">
        <f t="shared" si="2"/>
        <v>4.2</v>
      </c>
    </row>
    <row r="53" spans="1:15" x14ac:dyDescent="0.25">
      <c r="A53" s="138" t="s">
        <v>116</v>
      </c>
      <c r="B53" s="22">
        <v>8</v>
      </c>
      <c r="C53" s="22" t="s">
        <v>107</v>
      </c>
      <c r="D53" s="22"/>
      <c r="E53" s="282" t="s">
        <v>100</v>
      </c>
      <c r="F53" s="241" t="s">
        <v>1807</v>
      </c>
      <c r="G53" s="292">
        <f t="shared" si="0"/>
        <v>7.36</v>
      </c>
      <c r="H53" s="284">
        <v>0.8</v>
      </c>
      <c r="I53" s="75">
        <f t="shared" si="2"/>
        <v>6.4</v>
      </c>
    </row>
    <row r="54" spans="1:15" x14ac:dyDescent="0.25">
      <c r="A54" s="138" t="s">
        <v>116</v>
      </c>
      <c r="B54" s="22">
        <v>1</v>
      </c>
      <c r="C54" s="22" t="s">
        <v>107</v>
      </c>
      <c r="D54" s="22"/>
      <c r="E54" s="22" t="s">
        <v>1809</v>
      </c>
      <c r="F54" s="241" t="s">
        <v>1807</v>
      </c>
      <c r="G54" s="292">
        <f t="shared" si="0"/>
        <v>4.0250000000000004</v>
      </c>
      <c r="H54" s="284">
        <v>3.5</v>
      </c>
      <c r="I54" s="75">
        <f t="shared" si="2"/>
        <v>3.5</v>
      </c>
    </row>
    <row r="55" spans="1:15" x14ac:dyDescent="0.25">
      <c r="A55" s="138" t="s">
        <v>116</v>
      </c>
      <c r="B55" s="22">
        <v>2</v>
      </c>
      <c r="C55" s="22" t="s">
        <v>107</v>
      </c>
      <c r="D55" s="22"/>
      <c r="E55" s="22" t="s">
        <v>177</v>
      </c>
      <c r="F55" s="241" t="s">
        <v>1807</v>
      </c>
      <c r="G55" s="292">
        <f t="shared" si="0"/>
        <v>2.2999999999999998</v>
      </c>
      <c r="H55" s="27">
        <v>1</v>
      </c>
      <c r="I55" s="75">
        <f t="shared" si="2"/>
        <v>2</v>
      </c>
    </row>
    <row r="56" spans="1:15" x14ac:dyDescent="0.25">
      <c r="A56" s="138" t="s">
        <v>116</v>
      </c>
      <c r="B56" s="22">
        <v>3</v>
      </c>
      <c r="C56" s="22" t="s">
        <v>1773</v>
      </c>
      <c r="D56" s="22"/>
      <c r="E56" s="45" t="s">
        <v>1774</v>
      </c>
      <c r="F56" s="241" t="s">
        <v>1807</v>
      </c>
      <c r="G56" s="292">
        <f t="shared" si="0"/>
        <v>4.5956415000000002</v>
      </c>
      <c r="H56" s="27">
        <v>1.3320700000000001</v>
      </c>
      <c r="I56" s="75">
        <f t="shared" si="2"/>
        <v>3.9962100000000005</v>
      </c>
    </row>
    <row r="57" spans="1:15" x14ac:dyDescent="0.25">
      <c r="A57" s="138" t="s">
        <v>116</v>
      </c>
      <c r="B57" s="250">
        <v>2</v>
      </c>
      <c r="C57" s="22" t="s">
        <v>1768</v>
      </c>
      <c r="D57" s="22"/>
      <c r="E57" s="45" t="s">
        <v>1351</v>
      </c>
      <c r="F57" s="241" t="s">
        <v>1807</v>
      </c>
      <c r="G57" s="292">
        <f t="shared" si="0"/>
        <v>7.2656999999999998</v>
      </c>
      <c r="H57" s="27">
        <v>3.1589999999999998</v>
      </c>
      <c r="I57" s="75">
        <f t="shared" si="2"/>
        <v>6.3179999999999996</v>
      </c>
      <c r="O57"/>
    </row>
    <row r="58" spans="1:15" x14ac:dyDescent="0.25">
      <c r="A58" s="138" t="s">
        <v>116</v>
      </c>
      <c r="B58" s="250">
        <v>3</v>
      </c>
      <c r="C58" s="22" t="s">
        <v>1769</v>
      </c>
      <c r="D58" s="22"/>
      <c r="E58" s="45" t="s">
        <v>1352</v>
      </c>
      <c r="F58" s="241" t="s">
        <v>1807</v>
      </c>
      <c r="G58" s="292">
        <f t="shared" si="0"/>
        <v>20.716560000000001</v>
      </c>
      <c r="H58" s="27">
        <v>6.0048000000000004</v>
      </c>
      <c r="I58" s="75">
        <f t="shared" si="2"/>
        <v>18.014400000000002</v>
      </c>
    </row>
    <row r="59" spans="1:15" x14ac:dyDescent="0.25">
      <c r="A59" s="138" t="s">
        <v>116</v>
      </c>
      <c r="B59" s="250">
        <v>2</v>
      </c>
      <c r="C59" s="22" t="s">
        <v>1770</v>
      </c>
      <c r="D59" s="22"/>
      <c r="E59" s="45" t="s">
        <v>1350</v>
      </c>
      <c r="F59" s="241" t="s">
        <v>1807</v>
      </c>
      <c r="G59" s="292">
        <f t="shared" si="0"/>
        <v>6.5205000000000002</v>
      </c>
      <c r="H59" s="27">
        <v>2.835</v>
      </c>
      <c r="I59" s="75">
        <f t="shared" si="2"/>
        <v>5.67</v>
      </c>
    </row>
    <row r="60" spans="1:15" x14ac:dyDescent="0.25">
      <c r="A60" s="138" t="s">
        <v>116</v>
      </c>
      <c r="B60" s="250">
        <v>7</v>
      </c>
      <c r="C60" s="22" t="s">
        <v>107</v>
      </c>
      <c r="D60" s="22"/>
      <c r="E60" s="45" t="s">
        <v>434</v>
      </c>
      <c r="F60" s="241" t="s">
        <v>1807</v>
      </c>
      <c r="G60" s="292">
        <f t="shared" si="0"/>
        <v>24.15</v>
      </c>
      <c r="H60" s="27">
        <v>3</v>
      </c>
      <c r="I60" s="75">
        <f t="shared" si="2"/>
        <v>21</v>
      </c>
    </row>
    <row r="61" spans="1:15" x14ac:dyDescent="0.25">
      <c r="A61" s="138" t="s">
        <v>116</v>
      </c>
      <c r="B61" s="250">
        <v>1</v>
      </c>
      <c r="C61" s="22" t="s">
        <v>107</v>
      </c>
      <c r="D61" s="22"/>
      <c r="E61" s="45" t="s">
        <v>1810</v>
      </c>
      <c r="F61" s="241" t="s">
        <v>1807</v>
      </c>
      <c r="G61" s="292">
        <f t="shared" si="0"/>
        <v>46</v>
      </c>
      <c r="H61" s="27">
        <v>40</v>
      </c>
      <c r="I61" s="75">
        <f t="shared" si="2"/>
        <v>40</v>
      </c>
    </row>
    <row r="62" spans="1:15" x14ac:dyDescent="0.25">
      <c r="A62" s="138" t="s">
        <v>111</v>
      </c>
      <c r="B62" s="22">
        <v>8</v>
      </c>
      <c r="C62" s="22" t="s">
        <v>1761</v>
      </c>
      <c r="D62" s="22"/>
      <c r="E62" s="45" t="s">
        <v>1812</v>
      </c>
      <c r="F62" s="241" t="s">
        <v>1807</v>
      </c>
      <c r="G62" s="292">
        <f t="shared" si="0"/>
        <v>64.400000000000006</v>
      </c>
      <c r="H62" s="27">
        <v>7</v>
      </c>
      <c r="I62" s="75">
        <f t="shared" si="2"/>
        <v>56</v>
      </c>
    </row>
    <row r="63" spans="1:15" x14ac:dyDescent="0.25">
      <c r="A63" s="138" t="s">
        <v>116</v>
      </c>
      <c r="B63" s="22">
        <v>2</v>
      </c>
      <c r="C63" s="22" t="s">
        <v>1762</v>
      </c>
      <c r="D63" s="22"/>
      <c r="E63" s="45" t="s">
        <v>1763</v>
      </c>
      <c r="F63" s="241" t="s">
        <v>1807</v>
      </c>
      <c r="G63" s="292">
        <f t="shared" si="0"/>
        <v>92.275999999999996</v>
      </c>
      <c r="H63" s="27">
        <v>40.119999999999997</v>
      </c>
      <c r="I63" s="75">
        <f t="shared" si="2"/>
        <v>80.239999999999995</v>
      </c>
    </row>
    <row r="64" spans="1:15" x14ac:dyDescent="0.25">
      <c r="A64" s="138" t="s">
        <v>111</v>
      </c>
      <c r="B64" s="22">
        <v>8</v>
      </c>
      <c r="C64" s="22" t="s">
        <v>1764</v>
      </c>
      <c r="D64" s="22"/>
      <c r="E64" s="45" t="s">
        <v>1811</v>
      </c>
      <c r="F64" s="241" t="s">
        <v>1807</v>
      </c>
      <c r="G64" s="292">
        <f t="shared" si="0"/>
        <v>73.599999999999994</v>
      </c>
      <c r="H64" s="27">
        <v>8</v>
      </c>
      <c r="I64" s="75">
        <f t="shared" si="2"/>
        <v>64</v>
      </c>
    </row>
    <row r="65" spans="1:9" x14ac:dyDescent="0.25">
      <c r="A65" s="138" t="s">
        <v>116</v>
      </c>
      <c r="B65" s="250">
        <v>2</v>
      </c>
      <c r="C65" s="22" t="s">
        <v>1779</v>
      </c>
      <c r="D65" s="22"/>
      <c r="E65" s="22" t="s">
        <v>1780</v>
      </c>
      <c r="F65" s="241" t="s">
        <v>1807</v>
      </c>
      <c r="G65" s="292">
        <f t="shared" si="0"/>
        <v>100.74</v>
      </c>
      <c r="H65" s="27">
        <v>43.8</v>
      </c>
      <c r="I65" s="75">
        <f t="shared" si="2"/>
        <v>87.6</v>
      </c>
    </row>
    <row r="66" spans="1:9" x14ac:dyDescent="0.25">
      <c r="A66" s="138" t="s">
        <v>116</v>
      </c>
      <c r="B66" s="250">
        <v>2</v>
      </c>
      <c r="C66" s="22" t="s">
        <v>1787</v>
      </c>
      <c r="D66" s="22"/>
      <c r="E66" s="22" t="s">
        <v>1788</v>
      </c>
      <c r="F66" s="241" t="s">
        <v>1807</v>
      </c>
      <c r="G66" s="292">
        <f t="shared" si="0"/>
        <v>8.6461600000000001</v>
      </c>
      <c r="H66" s="27">
        <v>3.7591999999999999</v>
      </c>
      <c r="I66" s="75">
        <f t="shared" si="2"/>
        <v>7.5183999999999997</v>
      </c>
    </row>
    <row r="67" spans="1:9" x14ac:dyDescent="0.25">
      <c r="A67" s="138" t="s">
        <v>111</v>
      </c>
      <c r="B67" s="250">
        <v>30</v>
      </c>
      <c r="C67" s="22" t="s">
        <v>1778</v>
      </c>
      <c r="D67" s="22"/>
      <c r="E67" s="22" t="s">
        <v>1808</v>
      </c>
      <c r="F67" s="241" t="s">
        <v>1807</v>
      </c>
      <c r="G67" s="292">
        <f t="shared" si="0"/>
        <v>90.804000000000002</v>
      </c>
      <c r="H67" s="27">
        <v>2.6320000000000001</v>
      </c>
      <c r="I67" s="75">
        <f t="shared" si="2"/>
        <v>78.960000000000008</v>
      </c>
    </row>
    <row r="68" spans="1:9" x14ac:dyDescent="0.25">
      <c r="A68" s="138" t="s">
        <v>116</v>
      </c>
      <c r="B68" s="250">
        <v>30</v>
      </c>
      <c r="C68" s="22" t="s">
        <v>1783</v>
      </c>
      <c r="D68" s="22"/>
      <c r="E68" s="22" t="s">
        <v>1784</v>
      </c>
      <c r="F68" s="241" t="s">
        <v>1807</v>
      </c>
      <c r="G68" s="292">
        <f t="shared" si="0"/>
        <v>69</v>
      </c>
      <c r="H68" s="27">
        <v>2</v>
      </c>
      <c r="I68" s="75">
        <f t="shared" si="2"/>
        <v>60</v>
      </c>
    </row>
    <row r="69" spans="1:9" x14ac:dyDescent="0.25">
      <c r="A69" s="138" t="s">
        <v>116</v>
      </c>
      <c r="B69" s="26">
        <v>2</v>
      </c>
      <c r="C69" s="22" t="s">
        <v>1813</v>
      </c>
      <c r="D69" s="22"/>
      <c r="E69" s="22" t="s">
        <v>1814</v>
      </c>
      <c r="F69" s="241" t="s">
        <v>1807</v>
      </c>
      <c r="G69" s="292">
        <f>I69+I69*$I$72</f>
        <v>78.2</v>
      </c>
      <c r="H69" s="27">
        <v>34</v>
      </c>
      <c r="I69" s="75">
        <f t="shared" si="2"/>
        <v>68</v>
      </c>
    </row>
    <row r="70" spans="1:9" x14ac:dyDescent="0.25">
      <c r="A70" s="138"/>
      <c r="B70" s="250"/>
      <c r="C70" s="22"/>
      <c r="D70" s="22"/>
      <c r="E70" s="45"/>
      <c r="F70" s="22"/>
      <c r="G70" s="52"/>
    </row>
    <row r="71" spans="1:9" x14ac:dyDescent="0.25">
      <c r="A71" s="138"/>
      <c r="B71" s="250"/>
      <c r="C71" s="22"/>
      <c r="D71" s="22"/>
      <c r="E71" s="45"/>
      <c r="F71" s="22"/>
      <c r="G71" s="53">
        <f>SUM(G14:G70)</f>
        <v>2067.3856015000001</v>
      </c>
      <c r="I71" s="27">
        <f>SUM(I14:I70)</f>
        <v>1797.7266099999997</v>
      </c>
    </row>
    <row r="72" spans="1:9" x14ac:dyDescent="0.25">
      <c r="A72" s="140" t="s">
        <v>15</v>
      </c>
      <c r="B72" s="33"/>
      <c r="C72" s="33"/>
      <c r="D72" s="33"/>
      <c r="E72" s="33"/>
      <c r="F72" s="147" t="s">
        <v>16</v>
      </c>
      <c r="G72" s="291"/>
      <c r="I72" s="94">
        <v>0.15</v>
      </c>
    </row>
    <row r="73" spans="1:9" x14ac:dyDescent="0.25">
      <c r="A73" s="140"/>
      <c r="B73" s="33"/>
      <c r="C73" s="33"/>
      <c r="D73" s="33"/>
      <c r="E73" s="33"/>
      <c r="F73" s="148"/>
      <c r="G73" s="291"/>
    </row>
    <row r="74" spans="1:9" x14ac:dyDescent="0.25">
      <c r="A74" s="140" t="s">
        <v>17</v>
      </c>
      <c r="B74" s="33"/>
      <c r="C74" s="33"/>
      <c r="D74" s="33"/>
      <c r="E74" s="33"/>
      <c r="F74" s="146"/>
      <c r="G74" s="16"/>
    </row>
    <row r="75" spans="1:9" x14ac:dyDescent="0.25">
      <c r="A75" s="141"/>
      <c r="B75" s="38"/>
      <c r="C75" s="38"/>
      <c r="D75" s="38"/>
      <c r="E75" s="38"/>
      <c r="F75" s="147" t="s">
        <v>18</v>
      </c>
      <c r="G75" s="291"/>
    </row>
    <row r="76" spans="1:9" x14ac:dyDescent="0.25">
      <c r="A76" s="140" t="s">
        <v>1738</v>
      </c>
      <c r="B76" s="33"/>
      <c r="C76" s="33"/>
      <c r="D76" s="33"/>
      <c r="E76" s="33"/>
      <c r="F76" s="145"/>
      <c r="G76" s="16"/>
    </row>
    <row r="77" spans="1:9" x14ac:dyDescent="0.25">
      <c r="A77" s="142"/>
      <c r="B77" s="41"/>
      <c r="C77" s="41"/>
      <c r="D77" s="41"/>
      <c r="E77" s="41"/>
      <c r="F77" s="146"/>
      <c r="G77" s="16"/>
    </row>
    <row r="80" spans="1:9" x14ac:dyDescent="0.25">
      <c r="F80" s="27"/>
      <c r="G80" s="27"/>
    </row>
    <row r="81" spans="2:7" x14ac:dyDescent="0.25">
      <c r="F81" s="27"/>
      <c r="G81" s="27"/>
    </row>
    <row r="82" spans="2:7" x14ac:dyDescent="0.25">
      <c r="F82" s="27"/>
      <c r="G82" s="27"/>
    </row>
    <row r="83" spans="2:7" x14ac:dyDescent="0.25">
      <c r="F83" s="27"/>
      <c r="G83" s="27"/>
    </row>
    <row r="84" spans="2:7" x14ac:dyDescent="0.25">
      <c r="F84" s="27"/>
      <c r="G84" s="27"/>
    </row>
    <row r="85" spans="2:7" x14ac:dyDescent="0.25">
      <c r="F85" s="27"/>
      <c r="G85" s="27"/>
    </row>
    <row r="86" spans="2:7" x14ac:dyDescent="0.25">
      <c r="F86" s="27"/>
      <c r="G86" s="27"/>
    </row>
    <row r="87" spans="2:7" x14ac:dyDescent="0.25">
      <c r="F87" s="27"/>
      <c r="G87" s="27"/>
    </row>
    <row r="88" spans="2:7" x14ac:dyDescent="0.25">
      <c r="F88" s="27"/>
      <c r="G88" s="27"/>
    </row>
    <row r="89" spans="2:7" x14ac:dyDescent="0.25">
      <c r="F89" s="27"/>
      <c r="G89" s="27"/>
    </row>
    <row r="90" spans="2:7" x14ac:dyDescent="0.25">
      <c r="F90" s="27"/>
      <c r="G90" s="27"/>
    </row>
    <row r="91" spans="2:7" x14ac:dyDescent="0.25">
      <c r="F91" s="27"/>
      <c r="G91" s="27"/>
    </row>
    <row r="92" spans="2:7" x14ac:dyDescent="0.25">
      <c r="F92" s="27"/>
      <c r="G92" s="27"/>
    </row>
    <row r="93" spans="2:7" x14ac:dyDescent="0.25">
      <c r="B93" s="75"/>
      <c r="F93" s="27"/>
      <c r="G93" s="27"/>
    </row>
    <row r="94" spans="2:7" x14ac:dyDescent="0.25">
      <c r="F94" s="27"/>
      <c r="G94" s="27"/>
    </row>
    <row r="95" spans="2:7" x14ac:dyDescent="0.25">
      <c r="F95" s="27"/>
      <c r="G95" s="27"/>
    </row>
    <row r="96" spans="2:7" x14ac:dyDescent="0.25">
      <c r="F96" s="27"/>
      <c r="G96" s="27"/>
    </row>
    <row r="97" spans="3:7" x14ac:dyDescent="0.25">
      <c r="F97" s="27"/>
      <c r="G97" s="27"/>
    </row>
    <row r="98" spans="3:7" x14ac:dyDescent="0.25">
      <c r="F98" s="27"/>
      <c r="G98" s="27"/>
    </row>
    <row r="99" spans="3:7" x14ac:dyDescent="0.25">
      <c r="F99" s="27"/>
      <c r="G99" s="27"/>
    </row>
    <row r="100" spans="3:7" x14ac:dyDescent="0.25">
      <c r="F100" s="27"/>
      <c r="G100" s="27"/>
    </row>
    <row r="101" spans="3:7" x14ac:dyDescent="0.25">
      <c r="F101" s="27"/>
      <c r="G101" s="27"/>
    </row>
    <row r="102" spans="3:7" x14ac:dyDescent="0.25">
      <c r="F102" s="27"/>
      <c r="G102" s="27"/>
    </row>
    <row r="103" spans="3:7" x14ac:dyDescent="0.25">
      <c r="F103" s="27"/>
      <c r="G103" s="27"/>
    </row>
    <row r="104" spans="3:7" x14ac:dyDescent="0.25">
      <c r="F104" s="27"/>
      <c r="G104" s="27"/>
    </row>
    <row r="105" spans="3:7" x14ac:dyDescent="0.25">
      <c r="C105" s="48"/>
      <c r="F105" s="27"/>
      <c r="G105" s="27"/>
    </row>
    <row r="106" spans="3:7" x14ac:dyDescent="0.25">
      <c r="F106" s="27"/>
      <c r="G106" s="27"/>
    </row>
    <row r="107" spans="3:7" x14ac:dyDescent="0.25">
      <c r="F107" s="27"/>
      <c r="G107" s="27"/>
    </row>
    <row r="108" spans="3:7" x14ac:dyDescent="0.25">
      <c r="F108" s="27"/>
      <c r="G108" s="27"/>
    </row>
    <row r="109" spans="3:7" x14ac:dyDescent="0.25">
      <c r="F109" s="27"/>
      <c r="G109" s="27"/>
    </row>
    <row r="110" spans="3:7" x14ac:dyDescent="0.25">
      <c r="F110" s="27"/>
      <c r="G110" s="27"/>
    </row>
    <row r="111" spans="3:7" x14ac:dyDescent="0.25">
      <c r="F111" s="27"/>
      <c r="G111" s="27"/>
    </row>
    <row r="112" spans="3:7" x14ac:dyDescent="0.25">
      <c r="F112" s="27"/>
      <c r="G112" s="27"/>
    </row>
    <row r="113" spans="6:7" x14ac:dyDescent="0.25">
      <c r="F113" s="27"/>
      <c r="G113" s="27"/>
    </row>
    <row r="114" spans="6:7" x14ac:dyDescent="0.25">
      <c r="F114" s="27"/>
      <c r="G114" s="27"/>
    </row>
    <row r="115" spans="6:7" x14ac:dyDescent="0.25">
      <c r="F115" s="27"/>
      <c r="G115" s="27"/>
    </row>
    <row r="116" spans="6:7" x14ac:dyDescent="0.25">
      <c r="F116" s="27"/>
      <c r="G116" s="27"/>
    </row>
    <row r="117" spans="6:7" x14ac:dyDescent="0.25">
      <c r="F117" s="27"/>
      <c r="G117" s="27"/>
    </row>
    <row r="118" spans="6:7" x14ac:dyDescent="0.25">
      <c r="F118" s="27"/>
      <c r="G118" s="27"/>
    </row>
    <row r="119" spans="6:7" x14ac:dyDescent="0.25">
      <c r="F119" s="27"/>
      <c r="G119" s="27"/>
    </row>
    <row r="120" spans="6:7" x14ac:dyDescent="0.25">
      <c r="F120" s="27"/>
      <c r="G120" s="27"/>
    </row>
    <row r="121" spans="6:7" x14ac:dyDescent="0.25">
      <c r="F121" s="27"/>
      <c r="G121" s="27"/>
    </row>
    <row r="122" spans="6:7" x14ac:dyDescent="0.25">
      <c r="F122" s="27"/>
      <c r="G122" s="27"/>
    </row>
    <row r="123" spans="6:7" x14ac:dyDescent="0.25">
      <c r="F123" s="27"/>
      <c r="G123" s="27"/>
    </row>
    <row r="124" spans="6:7" x14ac:dyDescent="0.25">
      <c r="F124" s="27"/>
      <c r="G124" s="27"/>
    </row>
    <row r="125" spans="6:7" x14ac:dyDescent="0.25">
      <c r="F125" s="27"/>
      <c r="G125" s="27"/>
    </row>
    <row r="126" spans="6:7" x14ac:dyDescent="0.25">
      <c r="F126" s="27"/>
      <c r="G126" s="27"/>
    </row>
    <row r="127" spans="6:7" x14ac:dyDescent="0.25">
      <c r="F127" s="27"/>
      <c r="G127" s="27"/>
    </row>
    <row r="128" spans="6:7" x14ac:dyDescent="0.25">
      <c r="F128" s="27"/>
      <c r="G128" s="27"/>
    </row>
    <row r="129" spans="2:7" x14ac:dyDescent="0.25">
      <c r="F129" s="27"/>
      <c r="G129" s="27"/>
    </row>
    <row r="130" spans="2:7" x14ac:dyDescent="0.25">
      <c r="C130" s="48"/>
      <c r="F130" s="27"/>
      <c r="G130" s="27"/>
    </row>
    <row r="131" spans="2:7" x14ac:dyDescent="0.25">
      <c r="F131" s="27"/>
      <c r="G131" s="27"/>
    </row>
    <row r="132" spans="2:7" x14ac:dyDescent="0.25">
      <c r="F132" s="27"/>
      <c r="G132" s="27"/>
    </row>
    <row r="133" spans="2:7" x14ac:dyDescent="0.25">
      <c r="F133" s="27"/>
      <c r="G133" s="27"/>
    </row>
    <row r="134" spans="2:7" ht="15.75" thickBot="1" x14ac:dyDescent="0.3">
      <c r="F134" s="27"/>
      <c r="G134" s="27"/>
    </row>
    <row r="135" spans="2:7" x14ac:dyDescent="0.25">
      <c r="B135" s="160"/>
      <c r="C135" s="161"/>
      <c r="D135" s="161"/>
      <c r="E135" s="161"/>
      <c r="F135" s="162"/>
      <c r="G135" s="262"/>
    </row>
    <row r="136" spans="2:7" x14ac:dyDescent="0.25">
      <c r="B136" s="163"/>
      <c r="C136" s="52"/>
      <c r="D136" s="52"/>
      <c r="E136" s="52"/>
      <c r="F136" s="164"/>
      <c r="G136" s="262"/>
    </row>
    <row r="137" spans="2:7" x14ac:dyDescent="0.25">
      <c r="B137" s="163"/>
      <c r="C137" s="52"/>
      <c r="D137" s="52"/>
      <c r="E137" s="52"/>
      <c r="F137" s="164"/>
      <c r="G137" s="262"/>
    </row>
    <row r="138" spans="2:7" x14ac:dyDescent="0.25">
      <c r="B138" s="163"/>
      <c r="C138" s="52"/>
      <c r="D138" s="52"/>
      <c r="E138" s="52"/>
      <c r="F138" s="164"/>
      <c r="G138" s="262"/>
    </row>
    <row r="139" spans="2:7" x14ac:dyDescent="0.25">
      <c r="B139" s="163"/>
      <c r="C139" s="52"/>
      <c r="D139" s="52"/>
      <c r="E139" s="52"/>
      <c r="F139" s="164"/>
      <c r="G139" s="262"/>
    </row>
    <row r="140" spans="2:7" x14ac:dyDescent="0.25">
      <c r="B140" s="163"/>
      <c r="C140" s="52"/>
      <c r="D140" s="52"/>
      <c r="E140" s="52"/>
      <c r="F140" s="164"/>
      <c r="G140" s="262"/>
    </row>
    <row r="141" spans="2:7" x14ac:dyDescent="0.25">
      <c r="B141" s="163"/>
      <c r="C141" s="52"/>
      <c r="D141" s="52"/>
      <c r="E141" s="52"/>
      <c r="F141" s="164"/>
      <c r="G141" s="262"/>
    </row>
    <row r="142" spans="2:7" x14ac:dyDescent="0.25">
      <c r="B142" s="163"/>
      <c r="C142" s="52"/>
      <c r="D142" s="52"/>
      <c r="E142" s="52"/>
      <c r="F142" s="164"/>
      <c r="G142" s="262"/>
    </row>
    <row r="143" spans="2:7" ht="15.75" thickBot="1" x14ac:dyDescent="0.3">
      <c r="B143" s="165"/>
      <c r="C143" s="166"/>
      <c r="D143" s="166"/>
      <c r="E143" s="166"/>
      <c r="F143" s="167"/>
      <c r="G143" s="262"/>
    </row>
    <row r="144" spans="2:7" x14ac:dyDescent="0.25">
      <c r="F144" s="27"/>
      <c r="G144" s="27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honeticPr fontId="14" type="noConversion"/>
  <pageMargins left="0.23622047244094491" right="0.23622047244094491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49</vt:i4>
      </vt:variant>
      <vt:variant>
        <vt:lpstr>Intervalli denominati</vt:lpstr>
      </vt:variant>
      <vt:variant>
        <vt:i4>40</vt:i4>
      </vt:variant>
    </vt:vector>
  </HeadingPairs>
  <TitlesOfParts>
    <vt:vector size="89" baseType="lpstr">
      <vt:lpstr>facsimile</vt:lpstr>
      <vt:lpstr>1</vt:lpstr>
      <vt:lpstr>2</vt:lpstr>
      <vt:lpstr>3</vt:lpstr>
      <vt:lpstr>4</vt:lpstr>
      <vt:lpstr>5</vt:lpstr>
      <vt:lpstr>5BIS</vt:lpstr>
      <vt:lpstr>6</vt:lpstr>
      <vt:lpstr>6B</vt:lpstr>
      <vt:lpstr>7</vt:lpstr>
      <vt:lpstr>8</vt:lpstr>
      <vt:lpstr>9</vt:lpstr>
      <vt:lpstr>10</vt:lpstr>
      <vt:lpstr>11</vt:lpstr>
      <vt:lpstr>11B</vt:lpstr>
      <vt:lpstr>12</vt:lpstr>
      <vt:lpstr>13</vt:lpstr>
      <vt:lpstr>14</vt:lpstr>
      <vt:lpstr>14BIS</vt:lpstr>
      <vt:lpstr>15</vt:lpstr>
      <vt:lpstr>16</vt:lpstr>
      <vt:lpstr>16B</vt:lpstr>
      <vt:lpstr>17</vt:lpstr>
      <vt:lpstr>17B</vt:lpstr>
      <vt:lpstr>18</vt:lpstr>
      <vt:lpstr>19</vt:lpstr>
      <vt:lpstr>20</vt:lpstr>
      <vt:lpstr>20B</vt:lpstr>
      <vt:lpstr>21</vt:lpstr>
      <vt:lpstr>22</vt:lpstr>
      <vt:lpstr>23</vt:lpstr>
      <vt:lpstr>24</vt:lpstr>
      <vt:lpstr>24B</vt:lpstr>
      <vt:lpstr>25</vt:lpstr>
      <vt:lpstr>25B</vt:lpstr>
      <vt:lpstr>26</vt:lpstr>
      <vt:lpstr>27</vt:lpstr>
      <vt:lpstr>27B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'1'!Area_stampa</vt:lpstr>
      <vt:lpstr>'11'!Area_stampa</vt:lpstr>
      <vt:lpstr>'11B'!Area_stampa</vt:lpstr>
      <vt:lpstr>'12'!Area_stampa</vt:lpstr>
      <vt:lpstr>'14'!Area_stampa</vt:lpstr>
      <vt:lpstr>'14BIS'!Area_stampa</vt:lpstr>
      <vt:lpstr>'16B'!Area_stampa</vt:lpstr>
      <vt:lpstr>'17'!Area_stampa</vt:lpstr>
      <vt:lpstr>'17B'!Area_stampa</vt:lpstr>
      <vt:lpstr>'18'!Area_stampa</vt:lpstr>
      <vt:lpstr>'19'!Area_stampa</vt:lpstr>
      <vt:lpstr>'2'!Area_stampa</vt:lpstr>
      <vt:lpstr>'20'!Area_stampa</vt:lpstr>
      <vt:lpstr>'20B'!Area_stampa</vt:lpstr>
      <vt:lpstr>'21'!Area_stampa</vt:lpstr>
      <vt:lpstr>'22'!Area_stampa</vt:lpstr>
      <vt:lpstr>'23'!Area_stampa</vt:lpstr>
      <vt:lpstr>'24'!Area_stampa</vt:lpstr>
      <vt:lpstr>'24B'!Area_stampa</vt:lpstr>
      <vt:lpstr>'25'!Area_stampa</vt:lpstr>
      <vt:lpstr>'25B'!Area_stampa</vt:lpstr>
      <vt:lpstr>'26'!Area_stampa</vt:lpstr>
      <vt:lpstr>'27'!Area_stampa</vt:lpstr>
      <vt:lpstr>'27B'!Area_stampa</vt:lpstr>
      <vt:lpstr>'28'!Area_stampa</vt:lpstr>
      <vt:lpstr>'29'!Area_stampa</vt:lpstr>
      <vt:lpstr>'30'!Area_stampa</vt:lpstr>
      <vt:lpstr>'31'!Area_stampa</vt:lpstr>
      <vt:lpstr>'32'!Area_stampa</vt:lpstr>
      <vt:lpstr>'33'!Area_stampa</vt:lpstr>
      <vt:lpstr>'34'!Area_stampa</vt:lpstr>
      <vt:lpstr>'35'!Area_stampa</vt:lpstr>
      <vt:lpstr>'36'!Area_stampa</vt:lpstr>
      <vt:lpstr>'37'!Area_stampa</vt:lpstr>
      <vt:lpstr>'38'!Area_stampa</vt:lpstr>
      <vt:lpstr>'4'!Area_stampa</vt:lpstr>
      <vt:lpstr>'5BIS'!Area_stampa</vt:lpstr>
      <vt:lpstr>'6'!Area_stampa</vt:lpstr>
      <vt:lpstr>'6B'!Area_stampa</vt:lpstr>
      <vt:lpstr>'9'!Area_stampa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cp:lastPrinted>2022-01-07T08:20:51Z</cp:lastPrinted>
  <dcterms:created xsi:type="dcterms:W3CDTF">2020-01-18T13:09:51Z</dcterms:created>
  <dcterms:modified xsi:type="dcterms:W3CDTF">2022-01-07T08:21:56Z</dcterms:modified>
</cp:coreProperties>
</file>