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teo\Desktop\doc ufficio\"/>
    </mc:Choice>
  </mc:AlternateContent>
  <xr:revisionPtr revIDLastSave="0" documentId="13_ncr:1_{6C23160D-A7ED-4C64-A69D-ABB14C59F803}" xr6:coauthVersionLast="47" xr6:coauthVersionMax="47" xr10:uidLastSave="{00000000-0000-0000-0000-000000000000}"/>
  <bookViews>
    <workbookView xWindow="-120" yWindow="-120" windowWidth="20730" windowHeight="11760" activeTab="11" xr2:uid="{20A7D1CE-C6C5-4B4C-A2C0-9FA2C8C01A08}"/>
  </bookViews>
  <sheets>
    <sheet name="2" sheetId="1" r:id="rId1"/>
    <sheet name="10" sheetId="3" r:id="rId2"/>
    <sheet name="Foglio1" sheetId="5" r:id="rId3"/>
    <sheet name="11" sheetId="7" r:id="rId4"/>
    <sheet name="13" sheetId="6" r:id="rId5"/>
    <sheet name="14" sheetId="8" r:id="rId6"/>
    <sheet name="15" sheetId="4" r:id="rId7"/>
    <sheet name="16" sheetId="13" r:id="rId8"/>
    <sheet name="18" sheetId="9" r:id="rId9"/>
    <sheet name="19" sheetId="10" r:id="rId10"/>
    <sheet name="20" sheetId="12" r:id="rId11"/>
    <sheet name="22" sheetId="16" r:id="rId12"/>
    <sheet name="24" sheetId="14" r:id="rId13"/>
    <sheet name="25" sheetId="15" r:id="rId14"/>
    <sheet name="COSVIC" sheetId="11" r:id="rId15"/>
  </sheets>
  <definedNames>
    <definedName name="_xlnm.Print_Area" localSheetId="1">'10'!$A$79:$F$87</definedName>
    <definedName name="_xlnm.Print_Area" localSheetId="3">'11'!$A$1:$F$65</definedName>
    <definedName name="_xlnm.Print_Area" localSheetId="4">'13'!$A$1:$G$45</definedName>
    <definedName name="_xlnm.Print_Area" localSheetId="5">'14'!$A$1:$F$67</definedName>
    <definedName name="_xlnm.Print_Area" localSheetId="6">'15'!$A$1:$F$45</definedName>
    <definedName name="_xlnm.Print_Area" localSheetId="7">'16'!$A$1:$F$48</definedName>
    <definedName name="_xlnm.Print_Area" localSheetId="8">'18'!$A$1:$F$45</definedName>
    <definedName name="_xlnm.Print_Area" localSheetId="9">'19'!$A$1:$F$45</definedName>
    <definedName name="_xlnm.Print_Area" localSheetId="0">'2'!$A$44:$F$70</definedName>
    <definedName name="_xlnm.Print_Area" localSheetId="10">'20'!$A$1:$F$45</definedName>
    <definedName name="_xlnm.Print_Area" localSheetId="11">'22'!$A$1:$F$69</definedName>
    <definedName name="_xlnm.Print_Area" localSheetId="13">'25'!$A$1:$F$50</definedName>
    <definedName name="_xlnm.Print_Area" localSheetId="14">COSVIC!$E$86:$K$210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8" i="16" l="1"/>
  <c r="E65" i="16"/>
  <c r="E64" i="16"/>
  <c r="E57" i="16"/>
  <c r="F54" i="16"/>
  <c r="H15" i="16"/>
  <c r="H16" i="16"/>
  <c r="H17" i="16"/>
  <c r="H18" i="16"/>
  <c r="H19" i="16"/>
  <c r="H20" i="16"/>
  <c r="H22" i="16"/>
  <c r="H23" i="16"/>
  <c r="H24" i="16"/>
  <c r="H25" i="16"/>
  <c r="H26" i="16"/>
  <c r="H27" i="16"/>
  <c r="H28" i="16"/>
  <c r="H14" i="16"/>
  <c r="I32" i="16"/>
  <c r="F41" i="13"/>
  <c r="F40" i="13"/>
  <c r="F39" i="13"/>
  <c r="F42" i="13" s="1"/>
  <c r="H27" i="13"/>
  <c r="H28" i="13"/>
  <c r="H29" i="13"/>
  <c r="H30" i="13"/>
  <c r="H31" i="13"/>
  <c r="H32" i="13"/>
  <c r="H33" i="13"/>
  <c r="H34" i="13"/>
  <c r="H35" i="13"/>
  <c r="H24" i="13"/>
  <c r="H15" i="13"/>
  <c r="H16" i="13"/>
  <c r="H17" i="13"/>
  <c r="H18" i="13"/>
  <c r="H19" i="13"/>
  <c r="H20" i="13"/>
  <c r="H21" i="13"/>
  <c r="H22" i="13"/>
  <c r="H23" i="13"/>
  <c r="H26" i="13"/>
  <c r="H14" i="13"/>
  <c r="K205" i="11"/>
  <c r="M195" i="11"/>
  <c r="K195" i="11" s="1"/>
  <c r="M196" i="11"/>
  <c r="K196" i="11" s="1"/>
  <c r="M120" i="11"/>
  <c r="K120" i="11" s="1"/>
  <c r="M121" i="11"/>
  <c r="M122" i="11"/>
  <c r="M123" i="11"/>
  <c r="M124" i="11"/>
  <c r="K124" i="11" s="1"/>
  <c r="M125" i="11"/>
  <c r="M126" i="11"/>
  <c r="M127" i="11"/>
  <c r="K127" i="11" s="1"/>
  <c r="M128" i="11"/>
  <c r="K128" i="11" s="1"/>
  <c r="M129" i="11"/>
  <c r="M130" i="11"/>
  <c r="M131" i="11"/>
  <c r="K131" i="11" s="1"/>
  <c r="M132" i="11"/>
  <c r="K132" i="11" s="1"/>
  <c r="M133" i="11"/>
  <c r="M134" i="11"/>
  <c r="M135" i="11"/>
  <c r="M136" i="11"/>
  <c r="K136" i="11" s="1"/>
  <c r="M137" i="11"/>
  <c r="M138" i="11"/>
  <c r="M139" i="11"/>
  <c r="K139" i="11" s="1"/>
  <c r="M140" i="11"/>
  <c r="K140" i="11" s="1"/>
  <c r="M141" i="11"/>
  <c r="M142" i="11"/>
  <c r="M143" i="11"/>
  <c r="K143" i="11" s="1"/>
  <c r="M144" i="11"/>
  <c r="K144" i="11" s="1"/>
  <c r="M145" i="11"/>
  <c r="M146" i="11"/>
  <c r="M147" i="11"/>
  <c r="M148" i="11"/>
  <c r="K148" i="11" s="1"/>
  <c r="M149" i="11"/>
  <c r="M150" i="11"/>
  <c r="M151" i="11"/>
  <c r="K151" i="11" s="1"/>
  <c r="M152" i="11"/>
  <c r="K152" i="11" s="1"/>
  <c r="M153" i="11"/>
  <c r="M154" i="11"/>
  <c r="M155" i="11"/>
  <c r="K155" i="11" s="1"/>
  <c r="M156" i="11"/>
  <c r="K156" i="11" s="1"/>
  <c r="M157" i="11"/>
  <c r="M158" i="11"/>
  <c r="M159" i="11"/>
  <c r="K159" i="11" s="1"/>
  <c r="M160" i="11"/>
  <c r="K160" i="11" s="1"/>
  <c r="M161" i="11"/>
  <c r="M162" i="11"/>
  <c r="M163" i="11"/>
  <c r="K163" i="11" s="1"/>
  <c r="M164" i="11"/>
  <c r="K164" i="11" s="1"/>
  <c r="M165" i="11"/>
  <c r="M166" i="11"/>
  <c r="M167" i="11"/>
  <c r="M168" i="11"/>
  <c r="K168" i="11" s="1"/>
  <c r="M169" i="11"/>
  <c r="M170" i="11"/>
  <c r="M171" i="11"/>
  <c r="K171" i="11" s="1"/>
  <c r="M172" i="11"/>
  <c r="K172" i="11" s="1"/>
  <c r="M173" i="11"/>
  <c r="M174" i="11"/>
  <c r="M175" i="11"/>
  <c r="K175" i="11" s="1"/>
  <c r="M119" i="11"/>
  <c r="K119" i="11" s="1"/>
  <c r="K135" i="11"/>
  <c r="M105" i="11"/>
  <c r="K105" i="11" s="1"/>
  <c r="M106" i="11"/>
  <c r="M107" i="11"/>
  <c r="M108" i="11"/>
  <c r="K108" i="11" s="1"/>
  <c r="M109" i="11"/>
  <c r="M110" i="11"/>
  <c r="M111" i="11"/>
  <c r="K111" i="11" s="1"/>
  <c r="M112" i="11"/>
  <c r="K112" i="11" s="1"/>
  <c r="M104" i="11"/>
  <c r="K104" i="11" s="1"/>
  <c r="M89" i="11"/>
  <c r="M90" i="11"/>
  <c r="K90" i="11" s="1"/>
  <c r="M91" i="11"/>
  <c r="M92" i="11"/>
  <c r="M93" i="11"/>
  <c r="M94" i="11"/>
  <c r="K94" i="11" s="1"/>
  <c r="M95" i="11"/>
  <c r="M96" i="11"/>
  <c r="K96" i="11" s="1"/>
  <c r="M97" i="11"/>
  <c r="M98" i="11"/>
  <c r="K98" i="11" s="1"/>
  <c r="M99" i="11"/>
  <c r="K99" i="11" s="1"/>
  <c r="M100" i="11"/>
  <c r="K100" i="11" s="1"/>
  <c r="M101" i="11"/>
  <c r="M88" i="11"/>
  <c r="K88" i="11" s="1"/>
  <c r="K115" i="11"/>
  <c r="K179" i="11"/>
  <c r="K30" i="11" s="1"/>
  <c r="K130" i="11"/>
  <c r="K122" i="11"/>
  <c r="K125" i="11"/>
  <c r="K126" i="11"/>
  <c r="K129" i="11"/>
  <c r="K133" i="11"/>
  <c r="K134" i="11"/>
  <c r="K106" i="11"/>
  <c r="K107" i="11"/>
  <c r="K109" i="11"/>
  <c r="K110" i="11"/>
  <c r="K89" i="11"/>
  <c r="K91" i="11"/>
  <c r="K92" i="11"/>
  <c r="K93" i="11"/>
  <c r="K95" i="11"/>
  <c r="K97" i="11"/>
  <c r="K153" i="11"/>
  <c r="K162" i="11"/>
  <c r="K165" i="11"/>
  <c r="K166" i="11"/>
  <c r="K167" i="11"/>
  <c r="K169" i="11"/>
  <c r="K170" i="11"/>
  <c r="K173" i="11"/>
  <c r="K157" i="11"/>
  <c r="K161" i="11"/>
  <c r="K150" i="11"/>
  <c r="K138" i="11"/>
  <c r="K142" i="11"/>
  <c r="M81" i="11"/>
  <c r="K154" i="11"/>
  <c r="K158" i="11"/>
  <c r="K146" i="11"/>
  <c r="M197" i="11"/>
  <c r="K197" i="11" s="1"/>
  <c r="M198" i="11"/>
  <c r="K198" i="11" s="1"/>
  <c r="K145" i="11"/>
  <c r="M201" i="11"/>
  <c r="K201" i="11" s="1"/>
  <c r="M202" i="11"/>
  <c r="K202" i="11" s="1"/>
  <c r="M203" i="11"/>
  <c r="K203" i="11" s="1"/>
  <c r="M204" i="11"/>
  <c r="K204" i="11" s="1"/>
  <c r="K137" i="11"/>
  <c r="M199" i="11"/>
  <c r="K199" i="11" s="1"/>
  <c r="M200" i="11"/>
  <c r="K200" i="11" s="1"/>
  <c r="K141" i="11"/>
  <c r="K101" i="11"/>
  <c r="K149" i="11"/>
  <c r="K147" i="11"/>
  <c r="M65" i="11"/>
  <c r="K65" i="11" s="1"/>
  <c r="M51" i="11"/>
  <c r="K51" i="11" s="1"/>
  <c r="M52" i="11"/>
  <c r="K52" i="11" s="1"/>
  <c r="M73" i="11"/>
  <c r="K73" i="11" s="1"/>
  <c r="M74" i="11"/>
  <c r="K74" i="11" s="1"/>
  <c r="K78" i="11"/>
  <c r="K29" i="11" s="1"/>
  <c r="M80" i="11"/>
  <c r="K17" i="11"/>
  <c r="M72" i="11"/>
  <c r="K72" i="11" s="1"/>
  <c r="M69" i="11"/>
  <c r="K69" i="11" s="1"/>
  <c r="M71" i="11"/>
  <c r="K71" i="11" s="1"/>
  <c r="M64" i="11"/>
  <c r="K64" i="11" s="1"/>
  <c r="M66" i="11"/>
  <c r="K66" i="11" s="1"/>
  <c r="M67" i="11"/>
  <c r="K67" i="11" s="1"/>
  <c r="M68" i="11"/>
  <c r="K68" i="11" s="1"/>
  <c r="M70" i="11"/>
  <c r="K70" i="11" s="1"/>
  <c r="M54" i="11"/>
  <c r="K54" i="11" s="1"/>
  <c r="M55" i="11"/>
  <c r="K55" i="11" s="1"/>
  <c r="M56" i="11"/>
  <c r="K56" i="11" s="1"/>
  <c r="M57" i="11"/>
  <c r="K57" i="11" s="1"/>
  <c r="M58" i="11"/>
  <c r="K58" i="11" s="1"/>
  <c r="M59" i="11"/>
  <c r="K59" i="11" s="1"/>
  <c r="M60" i="11"/>
  <c r="K60" i="11" s="1"/>
  <c r="M61" i="11"/>
  <c r="K61" i="11" s="1"/>
  <c r="M62" i="11"/>
  <c r="K62" i="11" s="1"/>
  <c r="M63" i="11"/>
  <c r="K63" i="11" s="1"/>
  <c r="M38" i="11"/>
  <c r="K38" i="11" s="1"/>
  <c r="M39" i="11"/>
  <c r="K39" i="11" s="1"/>
  <c r="M40" i="11"/>
  <c r="K40" i="11" s="1"/>
  <c r="M41" i="11"/>
  <c r="K41" i="11" s="1"/>
  <c r="M42" i="11"/>
  <c r="K42" i="11" s="1"/>
  <c r="M43" i="11"/>
  <c r="K43" i="11" s="1"/>
  <c r="M44" i="11"/>
  <c r="K44" i="11" s="1"/>
  <c r="M45" i="11"/>
  <c r="K45" i="11" s="1"/>
  <c r="M46" i="11"/>
  <c r="K46" i="11" s="1"/>
  <c r="M47" i="11"/>
  <c r="K47" i="11" s="1"/>
  <c r="M48" i="11"/>
  <c r="K48" i="11" s="1"/>
  <c r="M49" i="11"/>
  <c r="K49" i="11" s="1"/>
  <c r="M50" i="11"/>
  <c r="K50" i="11" s="1"/>
  <c r="M53" i="11"/>
  <c r="K53" i="11" s="1"/>
  <c r="M36" i="11"/>
  <c r="K36" i="11" s="1"/>
  <c r="M37" i="11"/>
  <c r="K37" i="11" s="1"/>
  <c r="M35" i="11"/>
  <c r="K35" i="11" s="1"/>
  <c r="K25" i="11"/>
  <c r="M4" i="11"/>
  <c r="K4" i="11" s="1"/>
  <c r="M5" i="11"/>
  <c r="K5" i="11" s="1"/>
  <c r="M6" i="11"/>
  <c r="K6" i="11" s="1"/>
  <c r="M7" i="11"/>
  <c r="K7" i="11" s="1"/>
  <c r="M8" i="11"/>
  <c r="K8" i="11" s="1"/>
  <c r="M9" i="11"/>
  <c r="K9" i="11" s="1"/>
  <c r="M10" i="11"/>
  <c r="K10" i="11" s="1"/>
  <c r="M11" i="11"/>
  <c r="K11" i="11" s="1"/>
  <c r="M12" i="11"/>
  <c r="K12" i="11" s="1"/>
  <c r="M13" i="11"/>
  <c r="K13" i="11" s="1"/>
  <c r="M14" i="11"/>
  <c r="K14" i="11" s="1"/>
  <c r="M15" i="11"/>
  <c r="K15" i="11" s="1"/>
  <c r="M16" i="11"/>
  <c r="K16" i="11" s="1"/>
  <c r="M18" i="11"/>
  <c r="K18" i="11" s="1"/>
  <c r="M19" i="11"/>
  <c r="K19" i="11" s="1"/>
  <c r="M20" i="11"/>
  <c r="K20" i="11" s="1"/>
  <c r="M21" i="11"/>
  <c r="K21" i="11" s="1"/>
  <c r="M3" i="11"/>
  <c r="K3" i="11" s="1"/>
  <c r="F59" i="8"/>
  <c r="F55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6" i="8"/>
  <c r="H46" i="8"/>
  <c r="H47" i="8"/>
  <c r="H48" i="8"/>
  <c r="H49" i="8"/>
  <c r="H50" i="8"/>
  <c r="H51" i="8"/>
  <c r="H53" i="8"/>
  <c r="H54" i="8"/>
  <c r="H45" i="8"/>
  <c r="H44" i="8"/>
  <c r="H43" i="8"/>
  <c r="H42" i="8"/>
  <c r="H41" i="8"/>
  <c r="H40" i="8"/>
  <c r="H39" i="8"/>
  <c r="H38" i="8"/>
  <c r="H37" i="8"/>
  <c r="H36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14" i="8"/>
  <c r="H55" i="8" s="1"/>
  <c r="H56" i="8" s="1"/>
  <c r="H30" i="16" l="1"/>
  <c r="I31" i="16" s="1"/>
  <c r="I35" i="16" s="1"/>
  <c r="H38" i="13"/>
  <c r="H39" i="13" s="1"/>
  <c r="I16" i="13"/>
  <c r="M177" i="11"/>
  <c r="K207" i="11"/>
  <c r="K210" i="11" s="1"/>
  <c r="K185" i="11" s="1"/>
  <c r="M207" i="11"/>
  <c r="M208" i="11" s="1"/>
  <c r="K123" i="11"/>
  <c r="K114" i="11"/>
  <c r="K116" i="11" s="1"/>
  <c r="M114" i="11"/>
  <c r="M115" i="11" s="1"/>
  <c r="K121" i="11"/>
  <c r="M82" i="11"/>
  <c r="K76" i="11"/>
  <c r="K82" i="11" s="1"/>
  <c r="K23" i="11"/>
  <c r="M76" i="11"/>
  <c r="M77" i="11" s="1"/>
  <c r="M23" i="11"/>
  <c r="M24" i="11" s="1"/>
  <c r="F58" i="8"/>
  <c r="F55" i="7"/>
  <c r="D72" i="7"/>
  <c r="H15" i="7"/>
  <c r="F15" i="7" s="1"/>
  <c r="H16" i="7"/>
  <c r="F16" i="7" s="1"/>
  <c r="H17" i="7"/>
  <c r="F17" i="7" s="1"/>
  <c r="H18" i="7"/>
  <c r="F18" i="7" s="1"/>
  <c r="H19" i="7"/>
  <c r="F19" i="7" s="1"/>
  <c r="H20" i="7"/>
  <c r="F20" i="7" s="1"/>
  <c r="H21" i="7"/>
  <c r="F21" i="7" s="1"/>
  <c r="H22" i="7"/>
  <c r="F22" i="7" s="1"/>
  <c r="H23" i="7"/>
  <c r="F23" i="7" s="1"/>
  <c r="H24" i="7"/>
  <c r="F24" i="7" s="1"/>
  <c r="H25" i="7"/>
  <c r="F25" i="7" s="1"/>
  <c r="H26" i="7"/>
  <c r="F26" i="7" s="1"/>
  <c r="H27" i="7"/>
  <c r="F27" i="7" s="1"/>
  <c r="H28" i="7"/>
  <c r="F28" i="7" s="1"/>
  <c r="H29" i="7"/>
  <c r="F29" i="7" s="1"/>
  <c r="H30" i="7"/>
  <c r="F30" i="7" s="1"/>
  <c r="H31" i="7"/>
  <c r="F31" i="7" s="1"/>
  <c r="H32" i="7"/>
  <c r="F32" i="7" s="1"/>
  <c r="H33" i="7"/>
  <c r="F33" i="7" s="1"/>
  <c r="H34" i="7"/>
  <c r="F34" i="7" s="1"/>
  <c r="H35" i="7"/>
  <c r="F35" i="7" s="1"/>
  <c r="H36" i="7"/>
  <c r="F36" i="7" s="1"/>
  <c r="H37" i="7"/>
  <c r="F37" i="7" s="1"/>
  <c r="H38" i="7"/>
  <c r="F38" i="7" s="1"/>
  <c r="H39" i="7"/>
  <c r="F39" i="7" s="1"/>
  <c r="H40" i="7"/>
  <c r="F40" i="7" s="1"/>
  <c r="H41" i="7"/>
  <c r="F41" i="7" s="1"/>
  <c r="H42" i="7"/>
  <c r="F42" i="7" s="1"/>
  <c r="H14" i="7"/>
  <c r="F34" i="6"/>
  <c r="G25" i="6"/>
  <c r="G26" i="6"/>
  <c r="G29" i="6"/>
  <c r="G15" i="6"/>
  <c r="G17" i="6"/>
  <c r="G18" i="6"/>
  <c r="G19" i="6"/>
  <c r="G21" i="6"/>
  <c r="G22" i="6"/>
  <c r="G23" i="6"/>
  <c r="I15" i="6"/>
  <c r="I16" i="6"/>
  <c r="G16" i="6" s="1"/>
  <c r="I17" i="6"/>
  <c r="I18" i="6"/>
  <c r="I19" i="6"/>
  <c r="I20" i="6"/>
  <c r="G20" i="6" s="1"/>
  <c r="I21" i="6"/>
  <c r="I22" i="6"/>
  <c r="I23" i="6"/>
  <c r="I24" i="6"/>
  <c r="G24" i="6" s="1"/>
  <c r="I25" i="6"/>
  <c r="I26" i="6"/>
  <c r="I27" i="6"/>
  <c r="G27" i="6" s="1"/>
  <c r="I28" i="6"/>
  <c r="G28" i="6" s="1"/>
  <c r="I29" i="6"/>
  <c r="I14" i="6"/>
  <c r="G14" i="6" s="1"/>
  <c r="F52" i="4"/>
  <c r="K177" i="11" l="1"/>
  <c r="K181" i="11" s="1"/>
  <c r="K183" i="11" s="1"/>
  <c r="K187" i="11" s="1"/>
  <c r="K191" i="11" s="1"/>
  <c r="K193" i="11" s="1"/>
  <c r="K27" i="11"/>
  <c r="K32" i="11" s="1"/>
  <c r="F60" i="8"/>
  <c r="H43" i="7"/>
  <c r="H44" i="7" s="1"/>
  <c r="F14" i="7"/>
  <c r="F57" i="7" s="1"/>
  <c r="F58" i="7" s="1"/>
  <c r="F59" i="7" s="1"/>
  <c r="F32" i="6"/>
  <c r="F36" i="6" s="1"/>
  <c r="I32" i="6"/>
  <c r="I33" i="6" s="1"/>
  <c r="F71" i="3"/>
  <c r="F67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8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14" i="3"/>
  <c r="E69" i="1"/>
  <c r="I14" i="1"/>
  <c r="G14" i="1" s="1"/>
  <c r="I15" i="1"/>
  <c r="G15" i="1" s="1"/>
  <c r="I16" i="1"/>
  <c r="I17" i="1"/>
  <c r="G17" i="1" s="1"/>
  <c r="I18" i="1"/>
  <c r="G18" i="1" s="1"/>
  <c r="I19" i="1"/>
  <c r="G19" i="1" s="1"/>
  <c r="I20" i="1"/>
  <c r="J20" i="1" s="1"/>
  <c r="I21" i="1"/>
  <c r="G21" i="1" s="1"/>
  <c r="I22" i="1"/>
  <c r="G22" i="1" s="1"/>
  <c r="I23" i="1"/>
  <c r="G23" i="1" s="1"/>
  <c r="I24" i="1"/>
  <c r="G24" i="1" s="1"/>
  <c r="I25" i="1"/>
  <c r="G25" i="1" s="1"/>
  <c r="I26" i="1"/>
  <c r="G26" i="1" s="1"/>
  <c r="I27" i="1"/>
  <c r="G27" i="1" s="1"/>
  <c r="I28" i="1"/>
  <c r="G28" i="1" s="1"/>
  <c r="I29" i="1"/>
  <c r="G29" i="1" s="1"/>
  <c r="I30" i="1"/>
  <c r="G30" i="1" s="1"/>
  <c r="I31" i="1"/>
  <c r="G31" i="1" s="1"/>
  <c r="G32" i="1"/>
  <c r="I33" i="1"/>
  <c r="G33" i="1" s="1"/>
  <c r="B62" i="1"/>
  <c r="E62" i="1" s="1"/>
  <c r="H68" i="3" l="1"/>
  <c r="H69" i="3" s="1"/>
  <c r="F70" i="3" s="1"/>
  <c r="G20" i="1"/>
  <c r="I37" i="1"/>
  <c r="I38" i="1" s="1"/>
  <c r="E64" i="1" s="1"/>
  <c r="E66" i="1" s="1"/>
  <c r="G16" i="1"/>
  <c r="G35" i="1" s="1"/>
  <c r="J14" i="1"/>
  <c r="M178" i="11"/>
  <c r="M180" i="11" s="1"/>
</calcChain>
</file>

<file path=xl/sharedStrings.xml><?xml version="1.0" encoding="utf-8"?>
<sst xmlns="http://schemas.openxmlformats.org/spreadsheetml/2006/main" count="1552" uniqueCount="690">
  <si>
    <t>TOTALE IMPONIBILE</t>
  </si>
  <si>
    <t>MATERIALE BOLLA</t>
  </si>
  <si>
    <t xml:space="preserve">ORE X EURO 23,00 = </t>
  </si>
  <si>
    <t>COLLEGATO FARI</t>
  </si>
  <si>
    <t>13.01.22</t>
  </si>
  <si>
    <t xml:space="preserve">ATTACCATO ULTIMO BINARIO </t>
  </si>
  <si>
    <t>12.01.22</t>
  </si>
  <si>
    <t>LUCI PIANO NTERRATO</t>
  </si>
  <si>
    <t>10.01.22</t>
  </si>
  <si>
    <t>MALTA</t>
  </si>
  <si>
    <t>07.01.22</t>
  </si>
  <si>
    <t>ATTACCATO BINARIO</t>
  </si>
  <si>
    <t>04.01.22</t>
  </si>
  <si>
    <t>03.01.22</t>
  </si>
  <si>
    <t>RITIRATO E PORTATO MATERIALE</t>
  </si>
  <si>
    <t>23.12.21</t>
  </si>
  <si>
    <t>LISTA E MISURE</t>
  </si>
  <si>
    <t>11.12.21</t>
  </si>
  <si>
    <t>MONTATO MOTORE</t>
  </si>
  <si>
    <t>19.10.21</t>
  </si>
  <si>
    <t>VISTO PER SOSTITUZIONE FARI</t>
  </si>
  <si>
    <t>15.09.21</t>
  </si>
  <si>
    <t>GUASTO CANCELLO ELETTRICO CASA</t>
  </si>
  <si>
    <t>03.05.21</t>
  </si>
  <si>
    <t>GUASTO PRESA ZONA CALDAIA CASA</t>
  </si>
  <si>
    <t>20.11.20</t>
  </si>
  <si>
    <t>CAMBIATO SCHEDA MOTORE</t>
  </si>
  <si>
    <t>26.08.20</t>
  </si>
  <si>
    <t>RIPARATO SCHEDA ASPIRATORE</t>
  </si>
  <si>
    <t>GUASTO LUCI CASA E ASPIRATORE</t>
  </si>
  <si>
    <t>21.08.20</t>
  </si>
  <si>
    <t>CAMBIATO TUBI NEON UFFICIO</t>
  </si>
  <si>
    <t>28.01.20</t>
  </si>
  <si>
    <r>
      <t>data e ora del ritiro</t>
    </r>
    <r>
      <rPr>
        <sz val="10"/>
        <color theme="1"/>
        <rFont val="Calibri"/>
        <family val="2"/>
        <scheme val="minor"/>
      </rPr>
      <t xml:space="preserve"> ____11/02/2021 ORE 08,00________</t>
    </r>
  </si>
  <si>
    <t>firma del cessionario</t>
  </si>
  <si>
    <r>
      <t>consegna o inizio trasporto a mezzo</t>
    </r>
    <r>
      <rPr>
        <sz val="10"/>
        <color theme="1"/>
        <rFont val="Calibri"/>
        <family val="2"/>
        <scheme val="minor"/>
      </rPr>
      <t xml:space="preserve"> ___</t>
    </r>
    <r>
      <rPr>
        <u/>
        <sz val="10"/>
        <rFont val="Arial"/>
        <family val="2"/>
      </rPr>
      <t>cedente</t>
    </r>
    <r>
      <rPr>
        <sz val="10"/>
        <color theme="1"/>
        <rFont val="Calibri"/>
        <family val="2"/>
        <scheme val="minor"/>
      </rPr>
      <t>__</t>
    </r>
  </si>
  <si>
    <t>firma del conducente</t>
  </si>
  <si>
    <r>
      <t>aspetto esteriore dei beni</t>
    </r>
    <r>
      <rPr>
        <sz val="10"/>
        <color theme="1"/>
        <rFont val="Calibri"/>
        <family val="2"/>
        <scheme val="minor"/>
      </rPr>
      <t xml:space="preserve"> ___</t>
    </r>
    <r>
      <rPr>
        <u/>
        <sz val="10"/>
        <rFont val="Arial"/>
        <family val="2"/>
      </rPr>
      <t>a vista</t>
    </r>
    <r>
      <rPr>
        <sz val="10"/>
        <color theme="1"/>
        <rFont val="Calibri"/>
        <family val="2"/>
        <scheme val="minor"/>
      </rPr>
      <t>_______</t>
    </r>
  </si>
  <si>
    <t>FILO 1,5 MM2</t>
  </si>
  <si>
    <t>MT</t>
  </si>
  <si>
    <t>VARIO, CEMENTO</t>
  </si>
  <si>
    <t>RICEVENTE</t>
  </si>
  <si>
    <t>N.</t>
  </si>
  <si>
    <t>TELECOMANDI</t>
  </si>
  <si>
    <t>MOTORE BH600</t>
  </si>
  <si>
    <t>RELE' + BASE 12V</t>
  </si>
  <si>
    <t>NIPLES METALLO M10X1 30MM</t>
  </si>
  <si>
    <t>FAF0228</t>
  </si>
  <si>
    <t>TIGE METALLICO FILETTATO MM 15</t>
  </si>
  <si>
    <t>PRL003147</t>
  </si>
  <si>
    <t>DADO PER TIGES M10x1</t>
  </si>
  <si>
    <t>PRL00182S</t>
  </si>
  <si>
    <t>TIGE METALLICO FILETTATO MM 30</t>
  </si>
  <si>
    <t>PRL002698</t>
  </si>
  <si>
    <t>MASTER PL-L 36W/840/4P 1CT/25</t>
  </si>
  <si>
    <t>PL3684</t>
  </si>
  <si>
    <t>PHL</t>
  </si>
  <si>
    <t>DRIVER 950mA 27-42V PER THE PANEL</t>
  </si>
  <si>
    <t>NOX</t>
  </si>
  <si>
    <t>INTERRUTTORE CREPUSC.10A COMPATTO 230VCA</t>
  </si>
  <si>
    <t>FIN105182300000</t>
  </si>
  <si>
    <t>BINARIO ELETTRIFICATO L.3000 NE</t>
  </si>
  <si>
    <t>ILL7511-30-30</t>
  </si>
  <si>
    <t>GIUNTO LINEARE C CONT.+BLOCCO DKM LKM NE</t>
  </si>
  <si>
    <t>ILL7604Q-10-W30</t>
  </si>
  <si>
    <t>TESTATA DI CHIUSURA NE</t>
  </si>
  <si>
    <t>ILL7659-00-W30</t>
  </si>
  <si>
    <t>CONNETTORE ALIM.TERRA DX 850G NE</t>
  </si>
  <si>
    <t>ILL7652-10-W30</t>
  </si>
  <si>
    <t>BINARIO ELETTRIFICATO L.2000 NE</t>
  </si>
  <si>
    <t>ILL7511-20-30</t>
  </si>
  <si>
    <t>ADATTATORE BINARIO 220 850G NE</t>
  </si>
  <si>
    <t>ILL7600-00-30</t>
  </si>
  <si>
    <t>PROIETTORE FLOODLIGHT 50W 840 IP65 NE</t>
  </si>
  <si>
    <t>OSRFLOOD50840BG3</t>
  </si>
  <si>
    <t>COSTO  24</t>
  </si>
  <si>
    <t>importo</t>
  </si>
  <si>
    <t>descrizione</t>
  </si>
  <si>
    <t>codice</t>
  </si>
  <si>
    <t>marca</t>
  </si>
  <si>
    <t>u.m.</t>
  </si>
  <si>
    <t>quantità</t>
  </si>
  <si>
    <t>ARCUGNANO VI</t>
  </si>
  <si>
    <t>VIA DELL'ARTIGIANATO 24</t>
  </si>
  <si>
    <t>IDEM</t>
  </si>
  <si>
    <t>STUDIO RAPPRESENTANZE MODA SNC</t>
  </si>
  <si>
    <t>luogo di destinazione</t>
  </si>
  <si>
    <t>cessionario</t>
  </si>
  <si>
    <t>causale del trasporto ____INSTALLAZIONE</t>
  </si>
  <si>
    <t xml:space="preserve">Tel./fax. 0444/550700 - Cell. 335/6590208       </t>
  </si>
  <si>
    <t>C.F.: BNT MTT 75P16 L840S - P.IVA:  00925410243</t>
  </si>
  <si>
    <t>Via Cenge n. 58 –36057 ARCUGNANO (VI)</t>
  </si>
  <si>
    <t>DOCUMENTO DI TRASPORTO (D.d.t.)</t>
  </si>
  <si>
    <r>
      <t xml:space="preserve">BO.MA.LUX </t>
    </r>
    <r>
      <rPr>
        <sz val="10"/>
        <rFont val="Times New Roman"/>
        <family val="1"/>
      </rPr>
      <t>di BONATO MATTEO</t>
    </r>
  </si>
  <si>
    <t>N.   02/2022 del 20/02/2022</t>
  </si>
  <si>
    <t>fattura 2021 acconto</t>
  </si>
  <si>
    <t>N</t>
  </si>
  <si>
    <t>MONTI FRANCESCA</t>
  </si>
  <si>
    <t>VIALE D'ALVIANO 35</t>
  </si>
  <si>
    <t>VICENZA</t>
  </si>
  <si>
    <t>BOCTMC25.1.17W</t>
  </si>
  <si>
    <t>MINICANALE CHIUSO C/COP. 25/1X17 BI</t>
  </si>
  <si>
    <t>BOCTMC22.1.10W</t>
  </si>
  <si>
    <t>MINICANALE CHIUSO C/COP. 22/1X10 BI</t>
  </si>
  <si>
    <t>BOCTAN100.60W</t>
  </si>
  <si>
    <t>CANALE CHIUSO BASE PIANA C/COP.100X60 BI</t>
  </si>
  <si>
    <t>LCU89393</t>
  </si>
  <si>
    <t>SCATOLA 3 MOD. DLP-I</t>
  </si>
  <si>
    <t>GEW40045</t>
  </si>
  <si>
    <t>CENTRALINO PAR.12M C/PORTA TRASP.</t>
  </si>
  <si>
    <t>BOCTMC50.1.20W</t>
  </si>
  <si>
    <t>MINICANALE CHIUSO C/COP. 50/1X20 BI</t>
  </si>
  <si>
    <t>BOCAEM25.17W</t>
  </si>
  <si>
    <t>ANGOLO ESTERNO P/MINIC.TMC/TMU 25X17 BI</t>
  </si>
  <si>
    <t>VIW</t>
  </si>
  <si>
    <t>CONTENIT IP40 8M 4X2 ORIZ</t>
  </si>
  <si>
    <t>BTI</t>
  </si>
  <si>
    <t>504BI</t>
  </si>
  <si>
    <t>scatola superficiale universale 4P bianc</t>
  </si>
  <si>
    <t>IBO</t>
  </si>
  <si>
    <t>B03253</t>
  </si>
  <si>
    <t>APM 25X17 W   ANG.PIA.MINI</t>
  </si>
  <si>
    <t>B02418</t>
  </si>
  <si>
    <t>SEP-N 60      SEPARATORE TA</t>
  </si>
  <si>
    <t>B02503</t>
  </si>
  <si>
    <t>NPAN 100X60 W ANG.PIANO TA</t>
  </si>
  <si>
    <t>B02252</t>
  </si>
  <si>
    <t>LAN 100X60 W  TERMINALE</t>
  </si>
  <si>
    <t>B01848</t>
  </si>
  <si>
    <t>TA-N 60X40 W  CAN.PAR.P.APP.</t>
  </si>
  <si>
    <t>BPRESA 2P+T 16A P17/11</t>
  </si>
  <si>
    <t>COPRIFORO</t>
  </si>
  <si>
    <t>PRESA 2P+T 16A UNIVERSAL</t>
  </si>
  <si>
    <t>INTERR 1P 10AX</t>
  </si>
  <si>
    <t>DEVIAT 1P 10AX</t>
  </si>
  <si>
    <t>QTE</t>
  </si>
  <si>
    <t>TS32</t>
  </si>
  <si>
    <t>TUBO-SCATOLA D32</t>
  </si>
  <si>
    <t>B07582</t>
  </si>
  <si>
    <t>TA-EN 25X30 W  CAN.PARETE</t>
  </si>
  <si>
    <t>B02240</t>
  </si>
  <si>
    <t>LAN 60x40 W TERMINALE</t>
  </si>
  <si>
    <t>GEW</t>
  </si>
  <si>
    <t>DX43332</t>
  </si>
  <si>
    <t>RMG 32/25 RACC.TUBO-GUAINA MORBIDX</t>
  </si>
  <si>
    <t>LAN 100X60 W  CURVA INTERNA</t>
  </si>
  <si>
    <t>MU</t>
  </si>
  <si>
    <t>SCATOLA 15X13</t>
  </si>
  <si>
    <t>FILO 2,5 MM2</t>
  </si>
  <si>
    <t>FILO 4 MM2</t>
  </si>
  <si>
    <t>FILO 6 MM2</t>
  </si>
  <si>
    <t>SUPP 3 MOD CON VITI + PLACCA BIANCA</t>
  </si>
  <si>
    <t>SUPP 4 MOD CON VITI + PLACCA BIANCA</t>
  </si>
  <si>
    <t>INVERTITORE</t>
  </si>
  <si>
    <t>BIPOLARE</t>
  </si>
  <si>
    <t>PULSANTE MOTORE</t>
  </si>
  <si>
    <t>PRESE TV</t>
  </si>
  <si>
    <t>SCATOLA 10X10</t>
  </si>
  <si>
    <t>GUAINA D10</t>
  </si>
  <si>
    <t>CAVO 3X2,5</t>
  </si>
  <si>
    <t>CAVO 3X1,5</t>
  </si>
  <si>
    <t>TUBO CORR D25</t>
  </si>
  <si>
    <t>TUBO CORR D16</t>
  </si>
  <si>
    <t>DIVISORE 4PRESE TV</t>
  </si>
  <si>
    <t>CAVO TV</t>
  </si>
  <si>
    <t>COPERCHI 4P</t>
  </si>
  <si>
    <t>COPERCHI 3P</t>
  </si>
  <si>
    <t>LED CUCINA CON BINARIO E TRASFORMATORE</t>
  </si>
  <si>
    <t>MAGNETOTERMICO C25</t>
  </si>
  <si>
    <t>MAGNETOTERMICO C16-6</t>
  </si>
  <si>
    <t>DIFFERENZIALE PURO GW 25A 0,03</t>
  </si>
  <si>
    <t>MAGN.DIFF. C16 0,03</t>
  </si>
  <si>
    <t>MAGN.DIFF. C10 0,03</t>
  </si>
  <si>
    <t>MAGN.DIFF.C25 0,3 A CON QUADRO</t>
  </si>
  <si>
    <t>LAVORO ORE 40 X 23,00=</t>
  </si>
  <si>
    <t>DICHIARAZIONE</t>
  </si>
  <si>
    <t>TOTALE MATERIALE</t>
  </si>
  <si>
    <t>VIA DEL POZZO</t>
  </si>
  <si>
    <t xml:space="preserve">COLLEGATO CONTATORE E TERMOSTATO </t>
  </si>
  <si>
    <t>N. 1 TERMOSTATO FANTINI</t>
  </si>
  <si>
    <t>TV CASA</t>
  </si>
  <si>
    <t>N. 4 ORE</t>
  </si>
  <si>
    <t>N. 1 DIVISORIO</t>
  </si>
  <si>
    <t>TOTALE</t>
  </si>
  <si>
    <t>CORSO SS FELICE E FORTUNATO 50</t>
  </si>
  <si>
    <t>N.   10/2022 del 12/05/2022</t>
  </si>
  <si>
    <t>+ IVA 10%</t>
  </si>
  <si>
    <t>causale del trasporto ____RESO</t>
  </si>
  <si>
    <t>COMET SIME VIGNUDA SPA</t>
  </si>
  <si>
    <t>Via del Commercio 39</t>
  </si>
  <si>
    <t>Via Torricelli 9</t>
  </si>
  <si>
    <t>36100 Vicenza</t>
  </si>
  <si>
    <t>37135 Verona</t>
  </si>
  <si>
    <t>N.   15/2021 del 05/07/2022</t>
  </si>
  <si>
    <r>
      <t>data e ora del ritiro</t>
    </r>
    <r>
      <rPr>
        <sz val="10"/>
        <color theme="1"/>
        <rFont val="Calibri"/>
        <family val="2"/>
        <scheme val="minor"/>
      </rPr>
      <t xml:space="preserve"> ____05/07/2022 ORE 08,00________</t>
    </r>
  </si>
  <si>
    <t>FANTINI COSMI</t>
  </si>
  <si>
    <t>CH123</t>
  </si>
  <si>
    <t>TERMOSTATO</t>
  </si>
  <si>
    <t>VIMAR PLANA</t>
  </si>
  <si>
    <t>RIVELATORE PRESENZA</t>
  </si>
  <si>
    <t>N.   13/2022 del 15/06/2022</t>
  </si>
  <si>
    <r>
      <t>data e ora del ritiro</t>
    </r>
    <r>
      <rPr>
        <sz val="10"/>
        <color theme="1"/>
        <rFont val="Calibri"/>
        <family val="2"/>
        <scheme val="minor"/>
      </rPr>
      <t xml:space="preserve"> ____15/06/2022 ORE 08,00________</t>
    </r>
  </si>
  <si>
    <t>CANALETTA 40X40</t>
  </si>
  <si>
    <t>BOCCHIOTTI</t>
  </si>
  <si>
    <t>CURVE INTERNE</t>
  </si>
  <si>
    <t>CURVE ESTERNE</t>
  </si>
  <si>
    <t>NIPLES METALLO M10X1 40MM</t>
  </si>
  <si>
    <t>ALIMENTAZIONE CENTRALE</t>
  </si>
  <si>
    <t>COPERCHI 503</t>
  </si>
  <si>
    <t>VARIO-MORSETTI</t>
  </si>
  <si>
    <t>MATERIALE</t>
  </si>
  <si>
    <t xml:space="preserve">LAVORO ORE 30 X 24,00 = </t>
  </si>
  <si>
    <t>fattura 14</t>
  </si>
  <si>
    <t>ARO</t>
  </si>
  <si>
    <t>6NV104IA3A</t>
  </si>
  <si>
    <t>IDG 400  UPS SERIE iDIALOG</t>
  </si>
  <si>
    <t>MELPB12V7AHFL</t>
  </si>
  <si>
    <t>ACCUMULATORE MKC1270P PIOMBO 12V 7A F.4</t>
  </si>
  <si>
    <t>CVVFG16OM3G1.5B</t>
  </si>
  <si>
    <t>CAVO BUT.ANTIF.FG16OM16-0,6/1KV 3 G 1,5</t>
  </si>
  <si>
    <t>PHIINCALED100840G</t>
  </si>
  <si>
    <t>LAMPADA LEDBULB 10.5-100W/840 E27</t>
  </si>
  <si>
    <t>GEW68008N</t>
  </si>
  <si>
    <t>QUADRO IP65 510X320X135 14MOD.P/6PRESE</t>
  </si>
  <si>
    <t>GEW62227H</t>
  </si>
  <si>
    <t>PRESA CEE INC.HP 2P+T 16A 230V</t>
  </si>
  <si>
    <t>GEW62231H</t>
  </si>
  <si>
    <t>PRESA CEE INC.HP 3P+T 16A 400V</t>
  </si>
  <si>
    <t>GEW27401</t>
  </si>
  <si>
    <t>CALOTTA IP55 2POSTI</t>
  </si>
  <si>
    <t>GEW20246</t>
  </si>
  <si>
    <t>PRESA 2X16A+T UNEL BIVALENTE</t>
  </si>
  <si>
    <t>BOCTAN80.60W</t>
  </si>
  <si>
    <t>CANALE CHIUSO BASE PIANA C/COP. 80X60 BI</t>
  </si>
  <si>
    <t>BOCLAN80.60W</t>
  </si>
  <si>
    <t>TERMINALE P/CAN.TA-TAE-TAS-TAD 80X60 BI</t>
  </si>
  <si>
    <t>PHJBVP164LED12/84</t>
  </si>
  <si>
    <t>PROIETTORE LED 12/840 PSU 10W SWB CE</t>
  </si>
  <si>
    <t>INSGRI16</t>
  </si>
  <si>
    <t>TUBO RIGIDO PESANTE IMQ D16 GRIGIO</t>
  </si>
  <si>
    <t>ETNFAZ6-C16/4</t>
  </si>
  <si>
    <t>INTERRUTTORE MAGN. 4P 16A 6KA "C"</t>
  </si>
  <si>
    <t>HAGADP475H</t>
  </si>
  <si>
    <t>INTERRUTTORE DIFF. MAGN. 4P 25A 30MA AC</t>
  </si>
  <si>
    <t>MAO01533E</t>
  </si>
  <si>
    <t>SLICK H.3000 MM</t>
  </si>
  <si>
    <t>MAO00186G</t>
  </si>
  <si>
    <t>SFERA IAA 75W PX/BL 300MM</t>
  </si>
  <si>
    <t>SCATOLA 20X18 CON PRESSACAVI</t>
  </si>
  <si>
    <t>MORSETTI GEL</t>
  </si>
  <si>
    <t>TUBO D63 DOPPIA PARETE</t>
  </si>
  <si>
    <t>SCATOLA 8X8</t>
  </si>
  <si>
    <t>RACCORDO TUBO D16</t>
  </si>
  <si>
    <t>INTERRUTTORE C6</t>
  </si>
  <si>
    <t>CORDA TERRA 16 MM2 GV</t>
  </si>
  <si>
    <t>INTERRUTTORE C10</t>
  </si>
  <si>
    <t>EQUOPOTENZIALE DA TERRA 6 QUADRO PRESE</t>
  </si>
  <si>
    <t>GUAINA D25 E RACCORDO</t>
  </si>
  <si>
    <t>GUAINA D16 E RACCORDO</t>
  </si>
  <si>
    <t>VIA S. CROCE - LAPIO</t>
  </si>
  <si>
    <t>PARROCCHIA DI S.CROCE</t>
  </si>
  <si>
    <t>N.   11/2022 del 23.05.2022</t>
  </si>
  <si>
    <t>IMPONIBILE</t>
  </si>
  <si>
    <t>IVA 10%</t>
  </si>
  <si>
    <r>
      <t xml:space="preserve">BO.MA.LUX </t>
    </r>
    <r>
      <rPr>
        <sz val="11"/>
        <rFont val="Times New Roman"/>
        <family val="1"/>
      </rPr>
      <t>di BONATO MATTEO</t>
    </r>
  </si>
  <si>
    <r>
      <t>aspetto esteriore dei beni</t>
    </r>
    <r>
      <rPr>
        <sz val="11"/>
        <color theme="1"/>
        <rFont val="Calibri"/>
        <family val="2"/>
        <scheme val="minor"/>
      </rPr>
      <t xml:space="preserve"> ___</t>
    </r>
    <r>
      <rPr>
        <u/>
        <sz val="11"/>
        <rFont val="Arial"/>
        <family val="2"/>
      </rPr>
      <t>a vista</t>
    </r>
    <r>
      <rPr>
        <sz val="11"/>
        <color theme="1"/>
        <rFont val="Calibri"/>
        <family val="2"/>
        <scheme val="minor"/>
      </rPr>
      <t>_______</t>
    </r>
  </si>
  <si>
    <r>
      <t>consegna o inizio trasporto a mezzo</t>
    </r>
    <r>
      <rPr>
        <sz val="11"/>
        <color theme="1"/>
        <rFont val="Calibri"/>
        <family val="2"/>
        <scheme val="minor"/>
      </rPr>
      <t xml:space="preserve"> ___</t>
    </r>
    <r>
      <rPr>
        <u/>
        <sz val="11"/>
        <rFont val="Arial"/>
        <family val="2"/>
      </rPr>
      <t>cedente</t>
    </r>
    <r>
      <rPr>
        <sz val="11"/>
        <color theme="1"/>
        <rFont val="Calibri"/>
        <family val="2"/>
        <scheme val="minor"/>
      </rPr>
      <t>__</t>
    </r>
  </si>
  <si>
    <r>
      <t>data e ora del ritiro</t>
    </r>
    <r>
      <rPr>
        <sz val="11"/>
        <color theme="1"/>
        <rFont val="Calibri"/>
        <family val="2"/>
        <scheme val="minor"/>
      </rPr>
      <t xml:space="preserve"> ____23/05/2022 ORE 11,00________</t>
    </r>
  </si>
  <si>
    <t>riscaldamento chiesa e dotrina</t>
  </si>
  <si>
    <t>linea quadro primo piano dotrina, luci palestra</t>
  </si>
  <si>
    <t>linea luce ultravioletti Chiesa</t>
  </si>
  <si>
    <t xml:space="preserve">filo 2,5 </t>
  </si>
  <si>
    <t>quadro gw</t>
  </si>
  <si>
    <t>c16 magnetotermico</t>
  </si>
  <si>
    <t>schuko gw</t>
  </si>
  <si>
    <t>tubo 16 con raccordi</t>
  </si>
  <si>
    <t>mt</t>
  </si>
  <si>
    <t>coperchi tondi</t>
  </si>
  <si>
    <t>tubi neon con starter</t>
  </si>
  <si>
    <t>c16 differenziale 2x16 0,03</t>
  </si>
  <si>
    <t>rele con base 220v</t>
  </si>
  <si>
    <t>caco 3x1,5</t>
  </si>
  <si>
    <t>TRASFORMATORI</t>
  </si>
  <si>
    <t>n</t>
  </si>
  <si>
    <t>LAVORO ORE 42 X 23,00 =</t>
  </si>
  <si>
    <t>STRIP LED RGBW 24V 3000 COMPLETO CON PROFILO</t>
  </si>
  <si>
    <t>ALIMENTATORE 100W 24V</t>
  </si>
  <si>
    <t>REGOLATORE RGB CON TELECOMANDO</t>
  </si>
  <si>
    <t>VIM</t>
  </si>
  <si>
    <t>SUPPORTO 3P</t>
  </si>
  <si>
    <t>SUPPORTO 4P</t>
  </si>
  <si>
    <t>INTERRUTTORI</t>
  </si>
  <si>
    <t>19001M</t>
  </si>
  <si>
    <t>DEVIATORI</t>
  </si>
  <si>
    <t>19005M</t>
  </si>
  <si>
    <t>19013M</t>
  </si>
  <si>
    <t>INVERTITORI</t>
  </si>
  <si>
    <t>19201M</t>
  </si>
  <si>
    <t>PRESE 10A</t>
  </si>
  <si>
    <t>BIPRESE</t>
  </si>
  <si>
    <t>19203M</t>
  </si>
  <si>
    <t>19210M</t>
  </si>
  <si>
    <t>PRESE SCHUKO</t>
  </si>
  <si>
    <t>19015M</t>
  </si>
  <si>
    <t>INTERRUTTORE BIPOLARE</t>
  </si>
  <si>
    <t>LED SEGNALAZIONE</t>
  </si>
  <si>
    <t>PLACCA STAGNA 3P</t>
  </si>
  <si>
    <t>PRESA TV</t>
  </si>
  <si>
    <t>PULSANTE LUCE</t>
  </si>
  <si>
    <t>SUONERIA 12V</t>
  </si>
  <si>
    <t>19370M</t>
  </si>
  <si>
    <t>PULSANTE DUE PULSANTI</t>
  </si>
  <si>
    <t>PULSANTE A TIRANTE</t>
  </si>
  <si>
    <t>MECCANISMO A PULSANTE</t>
  </si>
  <si>
    <t>19041M</t>
  </si>
  <si>
    <t>TASTO SIMBOLO CAMPANELLO</t>
  </si>
  <si>
    <t>19653.80</t>
  </si>
  <si>
    <t>19654.80</t>
  </si>
  <si>
    <t>PLACCA 4P</t>
  </si>
  <si>
    <t>PLACCA  3P</t>
  </si>
  <si>
    <t>19052M</t>
  </si>
  <si>
    <t>PULSANTE A TIRANTE BIANCO</t>
  </si>
  <si>
    <t>INTERRUTTORE BIANCO</t>
  </si>
  <si>
    <t>PULSANTE LUCE BIANCO</t>
  </si>
  <si>
    <t>19008M</t>
  </si>
  <si>
    <t>19066M</t>
  </si>
  <si>
    <t>BIPRESE BIANCHE</t>
  </si>
  <si>
    <t>PRESE SCHUKO BIANCHE</t>
  </si>
  <si>
    <t>PLACCHE BIANCHE 3P</t>
  </si>
  <si>
    <t>COPRIFORO BIANCHI</t>
  </si>
  <si>
    <t>CRONOTERMOSTATI CH180</t>
  </si>
  <si>
    <t>FANTINI</t>
  </si>
  <si>
    <t>PRESE DATI</t>
  </si>
  <si>
    <t>PRESA AUDIO</t>
  </si>
  <si>
    <t>CAVO TV PICCOLO</t>
  </si>
  <si>
    <t>MORSETTI - VARIO - 2 GIUNTI TV</t>
  </si>
  <si>
    <t>CAVO 3X1,5 MM</t>
  </si>
  <si>
    <t>N.   14/2022 del 29/06/2022</t>
  </si>
  <si>
    <r>
      <t>data e ora del ritiro</t>
    </r>
    <r>
      <rPr>
        <sz val="10"/>
        <color theme="1"/>
        <rFont val="Calibri"/>
        <family val="2"/>
        <scheme val="minor"/>
      </rPr>
      <t xml:space="preserve"> ____29/06/2022 ORE 08,00________</t>
    </r>
  </si>
  <si>
    <t>DALLA COSTA JURGEN</t>
  </si>
  <si>
    <t>VIA CAVALLO DI SOTTO 10</t>
  </si>
  <si>
    <t>LUGO DI VICENZA</t>
  </si>
  <si>
    <t>LAVORO ORE 48 X 25 EURO =</t>
  </si>
  <si>
    <t>IVA 10 %</t>
  </si>
  <si>
    <t>TOTALE FATTURA</t>
  </si>
  <si>
    <t>MARCHIOL SPA</t>
  </si>
  <si>
    <t>VIALE DELLA REPUBBLICA 41</t>
  </si>
  <si>
    <t>VILLORBA TV</t>
  </si>
  <si>
    <t>MARCHIOL SPA -SERVIZIO POST VENDITA</t>
  </si>
  <si>
    <t>VIA LUIGI MANZONI - ZC CAMPIDUI</t>
  </si>
  <si>
    <t>31015 CONEGLIANO TV</t>
  </si>
  <si>
    <t>VIW19370</t>
  </si>
  <si>
    <t>SUONERIA 12V 50-60HZ GRIGIO ARKE'</t>
  </si>
  <si>
    <t>VIW19653.80</t>
  </si>
  <si>
    <t>PLACCA CLASSIC 3MOD.METAL ARKE'</t>
  </si>
  <si>
    <t>VIW19657.80</t>
  </si>
  <si>
    <t>PLACCA CLASSIC 7M METAL</t>
  </si>
  <si>
    <t>RIFERIMENTO VS DDT N. 1121608829 DEL 04.07.2022</t>
  </si>
  <si>
    <t>N.   18/2022 del 20/07/2022</t>
  </si>
  <si>
    <r>
      <t>data e ora del ritiro</t>
    </r>
    <r>
      <rPr>
        <sz val="10"/>
        <color theme="1"/>
        <rFont val="Calibri"/>
        <family val="2"/>
        <scheme val="minor"/>
      </rPr>
      <t xml:space="preserve"> ____20/07/2022 ORE 08,00________</t>
    </r>
  </si>
  <si>
    <t>AUTORIZZAZIONE RESO N. 30429001 DEL 19.07.2022</t>
  </si>
  <si>
    <t>N.   19/2022 del 20/07/2022</t>
  </si>
  <si>
    <t>RIFERIMENTO VS DDT N. 1121607483 DEL 07.06.2022</t>
  </si>
  <si>
    <t>AUTORIZZAZIONE RESO N. 30428606 DEL 15.07.22</t>
  </si>
  <si>
    <t>BINARIO ELETTRIFICATO L.2000</t>
  </si>
  <si>
    <t>CEBANE3M6</t>
  </si>
  <si>
    <t>CAPICORDA PREIS.TUBO SEZ. 16 D6</t>
  </si>
  <si>
    <t>FABRIZIO</t>
  </si>
  <si>
    <t>SFENSYBBF1U80PG</t>
  </si>
  <si>
    <t>RIPIANO FISSO 19"" PROF. 1000 NE</t>
  </si>
  <si>
    <t>GEW40023</t>
  </si>
  <si>
    <t>CENTRALINO PAR. 4M</t>
  </si>
  <si>
    <t>22.03.22</t>
  </si>
  <si>
    <t>CVVFG16R5G10B</t>
  </si>
  <si>
    <t>CAVO BUT.ANTIF.FG16OR16-0,6/1KV 5 G 10</t>
  </si>
  <si>
    <t>COSVIC</t>
  </si>
  <si>
    <t>25.03.22</t>
  </si>
  <si>
    <t>ETNFBSMV-40/4/003</t>
  </si>
  <si>
    <t>BLOCCO DIFFERENZIALE 4P 40A 30MA "AC"</t>
  </si>
  <si>
    <t>101853.99</t>
  </si>
  <si>
    <t>A-70: LINEARE OPALE 2M</t>
  </si>
  <si>
    <t>MARAN STEFANO</t>
  </si>
  <si>
    <t>NOB</t>
  </si>
  <si>
    <t>FARETTO INCASSO GESSO DICR.50W C/VETRO</t>
  </si>
  <si>
    <t>B01860</t>
  </si>
  <si>
    <t>TA-N 100X60 W CAN.PAR.P.APP.</t>
  </si>
  <si>
    <t>CLAGU106583036</t>
  </si>
  <si>
    <t>CorePro LEDspot 6.5-65W GU10 830 36D ND</t>
  </si>
  <si>
    <t>B06524</t>
  </si>
  <si>
    <t>IP65 18 GRI   CEN PARETE</t>
  </si>
  <si>
    <t>LEDGU109083060</t>
  </si>
  <si>
    <t>Corepro LEDspot 670lm GU10 830 60D</t>
  </si>
  <si>
    <t>CLAGU535083036</t>
  </si>
  <si>
    <t>CorePro LED spot ND 8-50W MR16 830 36D</t>
  </si>
  <si>
    <t>LEG</t>
  </si>
  <si>
    <t>VIKING3-Morsetto standard 6mmq</t>
  </si>
  <si>
    <t>VIKING3-Morsetto per neutro 6mmq</t>
  </si>
  <si>
    <t>VIKING3-Termin. per mors. 1E1U pas5/6/8/10</t>
  </si>
  <si>
    <t>PROFSTAFF</t>
  </si>
  <si>
    <t>STAFFA PER BARRA OMEGA</t>
  </si>
  <si>
    <t>B02419</t>
  </si>
  <si>
    <t>SEP-N 80      SEPARATORE TA</t>
  </si>
  <si>
    <t>BEG</t>
  </si>
  <si>
    <t>DRIVER ISOLATO 24V IP20 100W</t>
  </si>
  <si>
    <t>80340/90/C</t>
  </si>
  <si>
    <t>STRISCIA LED 5M 19,2W/M 3K 120 IP20 24V</t>
  </si>
  <si>
    <t>FIS</t>
  </si>
  <si>
    <t>SB SIGILLANTE BITUMINOSO  NERO 310ml</t>
  </si>
  <si>
    <t>806TF-0070</t>
  </si>
  <si>
    <t>CMC</t>
  </si>
  <si>
    <t>DLX30CIP FOTOCELLULE DA INCASSO</t>
  </si>
  <si>
    <t>GW68003N</t>
  </si>
  <si>
    <t>Q-DIN 10M.4 FLANGE PR.16/32A IP65</t>
  </si>
  <si>
    <t>GW62227H</t>
  </si>
  <si>
    <t>PR.INC.10GR HP IP67 2P+T 16A 230V 6H</t>
  </si>
  <si>
    <t>GW27403</t>
  </si>
  <si>
    <t>CALOTTA STAGNA PORT. RIGIDA 2 POSTI IP65</t>
  </si>
  <si>
    <t>GW62232H</t>
  </si>
  <si>
    <t>PR.INC.10GR HP IP67 3P+N+T 16A 400V 6H</t>
  </si>
  <si>
    <t>GW20246</t>
  </si>
  <si>
    <t>PRESA 2P+T 16A UNIVER.</t>
  </si>
  <si>
    <t>GW62231H</t>
  </si>
  <si>
    <t>PR.INC.10GR HP IP67 3P+T 16A 400V 6H</t>
  </si>
  <si>
    <t>SEM</t>
  </si>
  <si>
    <t>COP. CARRABILE IN PVC 300X300</t>
  </si>
  <si>
    <t>POZZ. CON FONDO IN PVC 300X300X300</t>
  </si>
  <si>
    <t>14653.20</t>
  </si>
  <si>
    <t>PLACCA 3M ARGENTO OPACO</t>
  </si>
  <si>
    <t>14654.20</t>
  </si>
  <si>
    <t>14657.20</t>
  </si>
  <si>
    <t>FAN</t>
  </si>
  <si>
    <t>TERMOSTATO DA INCASSO 230V RETROILLUMINATO</t>
  </si>
  <si>
    <t>NA620</t>
  </si>
  <si>
    <t>ATN</t>
  </si>
  <si>
    <t>Corpo presa NEW AIR bianco</t>
  </si>
  <si>
    <t>NA693</t>
  </si>
  <si>
    <t>Supporto adatt. placca Vimar bianco</t>
  </si>
  <si>
    <t>V70107</t>
  </si>
  <si>
    <t>COPERCHIO DERIV N 07 A R</t>
  </si>
  <si>
    <t>V70106</t>
  </si>
  <si>
    <t>COPERCHIO DERIV N 06 A R</t>
  </si>
  <si>
    <t>AP220T</t>
  </si>
  <si>
    <t>TUBO FLESSIBILE  32 DA MT. 7 CON ATTIVATORE</t>
  </si>
  <si>
    <t>LIA</t>
  </si>
  <si>
    <t>BOX APPL.L600 LED 28W B.CO RAGG.</t>
  </si>
  <si>
    <t>ICOCAV50DPNE</t>
  </si>
  <si>
    <t>OSRDT18.827P</t>
  </si>
  <si>
    <t>LAMPADA FLUO DULUX-T 18W/827 2P GX24D</t>
  </si>
  <si>
    <t>CMCDLX30CEP</t>
  </si>
  <si>
    <t>FOTOCELLULE DA ESTERNO</t>
  </si>
  <si>
    <t>VEDOIP</t>
  </si>
  <si>
    <t>COE</t>
  </si>
  <si>
    <t>SCHEDA COMUNICAZIONE IP AD INNESTO PER CE..</t>
  </si>
  <si>
    <t>KITVEDO34K</t>
  </si>
  <si>
    <t>KIT ANTINTRUSIONE CON CENTRALE VEDO 34</t>
  </si>
  <si>
    <t>LL1160003</t>
  </si>
  <si>
    <t>LOM</t>
  </si>
  <si>
    <t>Art 100 24 LED 1100lm 3K</t>
  </si>
  <si>
    <t>AERKTR900LA</t>
  </si>
  <si>
    <t>KIT ROBOT LASER TR900L BASE AUTOPULENTE</t>
  </si>
  <si>
    <t>29.06.22</t>
  </si>
  <si>
    <t>VORSUPERDRY</t>
  </si>
  <si>
    <t>ASCIUGAMANI SUPER DRY UV</t>
  </si>
  <si>
    <t>NOV</t>
  </si>
  <si>
    <t>100329.01</t>
  </si>
  <si>
    <t>T: LIN. STRIP BIA L= 2000</t>
  </si>
  <si>
    <t>100369.01</t>
  </si>
  <si>
    <t>T: LIN. COPPIA TESTATE PRESSOFUSE BIA</t>
  </si>
  <si>
    <t>101302.99</t>
  </si>
  <si>
    <t>ALIM. SLIM LED 24V - 100W PER SISTEMI</t>
  </si>
  <si>
    <t>LB3</t>
  </si>
  <si>
    <t>STR1824.3020.RA93</t>
  </si>
  <si>
    <t>STRIP LED 18W/M 24V-3000K RA&gt;93 IP20 5M  128 LED/M - TAGLIO 62,5 MM</t>
  </si>
  <si>
    <t>INTERR.MAGNETOTERMICO 4X16</t>
  </si>
  <si>
    <t>TUBO D32</t>
  </si>
  <si>
    <t>TUBO SCATOLA</t>
  </si>
  <si>
    <t>GIUNTO</t>
  </si>
  <si>
    <t>CURVA</t>
  </si>
  <si>
    <t>VITI - CLIPS-VARIO</t>
  </si>
  <si>
    <t>SCATOLA 20X17</t>
  </si>
  <si>
    <t>PG29</t>
  </si>
  <si>
    <t>RACCORDI GUAINA D20</t>
  </si>
  <si>
    <t>SCATOLA 3P + SCHUKO+ COPRIFORO</t>
  </si>
  <si>
    <t>LAVORO ORE 15 X 25 EURO =</t>
  </si>
  <si>
    <t>BATTERIE AGM VRLA USO SOLARE 110AH</t>
  </si>
  <si>
    <t>INVERTER ENRG5000</t>
  </si>
  <si>
    <t>BARRA DI TERRA COMPLETA</t>
  </si>
  <si>
    <t>SCHIUMA POLIURETANO</t>
  </si>
  <si>
    <t>SACCHI MALTA</t>
  </si>
  <si>
    <t>VITERIA E TRASPORTO GARBIN</t>
  </si>
  <si>
    <t>TASSELLI DA 10 COMPLETI</t>
  </si>
  <si>
    <t>GUAINA D16 - D20 -D25</t>
  </si>
  <si>
    <t>CAVO SOLARE</t>
  </si>
  <si>
    <t>CAVO GV 6 MM2</t>
  </si>
  <si>
    <t>TUBO D25</t>
  </si>
  <si>
    <t>TUBO GUAINA</t>
  </si>
  <si>
    <t>RACCORDI SOLARI M-F</t>
  </si>
  <si>
    <t>TRASPORTO DISCARICA MAZZUCCO</t>
  </si>
  <si>
    <t>+IVA</t>
  </si>
  <si>
    <t>SCARICATORI 1000V CC</t>
  </si>
  <si>
    <t>SEZIONATORI 1000V CC</t>
  </si>
  <si>
    <t>PORTAFUSIBILI BIPOLARI CON FUSIBILI</t>
  </si>
  <si>
    <t>INTERR.C25 0,3 CLASSE A</t>
  </si>
  <si>
    <t>INTERR. C32 GENERALE</t>
  </si>
  <si>
    <t>INTERR.C25 0,3 CLASSE AS</t>
  </si>
  <si>
    <t>INTERR.C32 0,3 CLASSE A</t>
  </si>
  <si>
    <t>FILO 6 MM2 - FILO 10 MM2</t>
  </si>
  <si>
    <t>MODIFICA CABLAGGIO INVERTER</t>
  </si>
  <si>
    <t>LAVORO ORE 154 X 25 EURO =</t>
  </si>
  <si>
    <t>RICEVENTE ROGER</t>
  </si>
  <si>
    <t>EDEENRDTLA04DN</t>
  </si>
  <si>
    <t>DATALOGGER P/ENSOLAR 2 +GESTIONE CARICHI</t>
  </si>
  <si>
    <t>SCARICATORE 220V AC</t>
  </si>
  <si>
    <t>lavoro ore 118 x 25 =</t>
  </si>
  <si>
    <t>lavoro fabrizio</t>
  </si>
  <si>
    <t>lavoro stefano</t>
  </si>
  <si>
    <t>+ IVA</t>
  </si>
  <si>
    <t>TUBO D40</t>
  </si>
  <si>
    <t>TUBO FLEX DOPPIA PAR.INT.LISCIO D50</t>
  </si>
  <si>
    <t>TUBO D75</t>
  </si>
  <si>
    <t>CAVO 4X1,5 FG7</t>
  </si>
  <si>
    <t>SABBIA - CEMENTO</t>
  </si>
  <si>
    <t>CAVO 3X2,5MM2 FG7</t>
  </si>
  <si>
    <t>SCATOLA 15X13 CON 6 PG</t>
  </si>
  <si>
    <t>RELE' PASSO PASSO 220V 4 FILI</t>
  </si>
  <si>
    <t>CAVO 3X1,5 MM2 NPI</t>
  </si>
  <si>
    <t>VERONICA</t>
  </si>
  <si>
    <t>CANCELLO</t>
  </si>
  <si>
    <t>KIT BH600</t>
  </si>
  <si>
    <t>TELECOMANDO</t>
  </si>
  <si>
    <t>CARTUCCIA RESINA</t>
  </si>
  <si>
    <t>CAVO 4X0,5 MM2</t>
  </si>
  <si>
    <t>CAVO 8X0,5 MM2</t>
  </si>
  <si>
    <t>RELE' PICCOLI 12V CON BASE</t>
  </si>
  <si>
    <t>POMPEIANA</t>
  </si>
  <si>
    <t>NUOVA CUCINA</t>
  </si>
  <si>
    <t>TUBO ARIA</t>
  </si>
  <si>
    <t>PRESE INCASSO ARIA</t>
  </si>
  <si>
    <t>T</t>
  </si>
  <si>
    <t>GIUNTI ARIA</t>
  </si>
  <si>
    <t>CURVE</t>
  </si>
  <si>
    <t>SCATOLA 503</t>
  </si>
  <si>
    <t>SCATOLA 504</t>
  </si>
  <si>
    <t>SCATOLA 507</t>
  </si>
  <si>
    <t>TUBO CORR D20</t>
  </si>
  <si>
    <t>TUBO CORR D32</t>
  </si>
  <si>
    <t xml:space="preserve">FILO 2,5 MM2 </t>
  </si>
  <si>
    <t>INTERRUTTORI C16</t>
  </si>
  <si>
    <t>INTERRUTTORE C20</t>
  </si>
  <si>
    <t>CAVO SCHERMATO 2X0,5</t>
  </si>
  <si>
    <t>TRASFORMATORE 12V 60W</t>
  </si>
  <si>
    <t>GIUNTI  - CHIODI - SACCO MALTA</t>
  </si>
  <si>
    <t>SUPPORTO+PLACCA 7M ARGENTO OPACO</t>
  </si>
  <si>
    <t>SUPPORTO + PLACCA 4M ARGENTO OPACO</t>
  </si>
  <si>
    <t>SUPPORTO STAGNO</t>
  </si>
  <si>
    <t>SCATOLA 4P ESTERNA</t>
  </si>
  <si>
    <t>COPERCHIO PT8</t>
  </si>
  <si>
    <t>COPERCHIO PT5</t>
  </si>
  <si>
    <t>CANALA 40 X 17</t>
  </si>
  <si>
    <t>CAVO 3X 2,5</t>
  </si>
  <si>
    <t>CAVO 8X0,5 BLU</t>
  </si>
  <si>
    <t>CAVO 4X0,5</t>
  </si>
  <si>
    <t>CAVO 2X0,5</t>
  </si>
  <si>
    <t>GUAINA D12</t>
  </si>
  <si>
    <t>SCATOLA 13X12</t>
  </si>
  <si>
    <t>SPINE SCHUKO</t>
  </si>
  <si>
    <t>RELE' 4 POLI 220V + BASE</t>
  </si>
  <si>
    <t>SCATOLE 8X8</t>
  </si>
  <si>
    <t xml:space="preserve">TUBO D20 </t>
  </si>
  <si>
    <t>COSTO</t>
  </si>
  <si>
    <t>CREMALIERA</t>
  </si>
  <si>
    <t>TOTALE MATERIALE POMPEIANA E CANCELLO</t>
  </si>
  <si>
    <t xml:space="preserve">TOTALE   </t>
  </si>
  <si>
    <t>TOTALE CASA</t>
  </si>
  <si>
    <t>TOTALE GENERALE</t>
  </si>
  <si>
    <t>LAVORO POMPEIANA E CANCELLO ORE 26X 25 EURO</t>
  </si>
  <si>
    <t>SCHEDA ZONA ALLARME</t>
  </si>
  <si>
    <t>TASTIERA ALLARME</t>
  </si>
  <si>
    <t>FRUTTI SALA</t>
  </si>
  <si>
    <t>LAVORO PRESUNTO</t>
  </si>
  <si>
    <t>PRESUNTO</t>
  </si>
  <si>
    <t>fatturato a COSVIC</t>
  </si>
  <si>
    <t>fattura a Stefano</t>
  </si>
  <si>
    <t>+IVA 10%</t>
  </si>
  <si>
    <t>N.   20/2022 del 05/08/2022</t>
  </si>
  <si>
    <t>VIA MONTICELLO</t>
  </si>
  <si>
    <r>
      <t>data e ora del ritiro</t>
    </r>
    <r>
      <rPr>
        <sz val="10"/>
        <color theme="1"/>
        <rFont val="Calibri"/>
        <family val="2"/>
        <scheme val="minor"/>
      </rPr>
      <t xml:space="preserve"> ____05/08/2022 ORE 08,00________</t>
    </r>
  </si>
  <si>
    <t>N.   16/2022 del 09/07/2022</t>
  </si>
  <si>
    <r>
      <t>data e ora del ritiro</t>
    </r>
    <r>
      <rPr>
        <sz val="10"/>
        <color theme="1"/>
        <rFont val="Calibri"/>
        <family val="2"/>
        <scheme val="minor"/>
      </rPr>
      <t xml:space="preserve"> ____09/07/2022 ORE 08,00________</t>
    </r>
  </si>
  <si>
    <t>ETNPKN4-25/1N/C/03</t>
  </si>
  <si>
    <t>INTERRUTTORE DIFF. MAGN 1P+N 25A 300MA A</t>
  </si>
  <si>
    <t>DAKFTXM20R</t>
  </si>
  <si>
    <t>UNITA' INT PERFERA R32 2,0KW WIFI</t>
  </si>
  <si>
    <t>VCA9802.201.08</t>
  </si>
  <si>
    <t>RIDUZIONE DERIVAZIONE 90-65 BI</t>
  </si>
  <si>
    <t>DAK3MXM40N</t>
  </si>
  <si>
    <t>UNITA' EST MULTI R32 3ATT 4,0KW</t>
  </si>
  <si>
    <t>DAKFTXM25R</t>
  </si>
  <si>
    <t>UNITA' INT PERFERA BLUE EVOL. 2,5KW R32</t>
  </si>
  <si>
    <t>VCA9899.174.01</t>
  </si>
  <si>
    <t>RACCORDO 3 VIE A T P/TUBO SPIRALATO D16</t>
  </si>
  <si>
    <t>VCA9794.130</t>
  </si>
  <si>
    <t>STAFFE INDUSTRIALI 520X400 200KG COPPIA</t>
  </si>
  <si>
    <t>VCA9898-037</t>
  </si>
  <si>
    <t>KIT ANTIVIBRANTI PER UNITÀ EST 100KG VE</t>
  </si>
  <si>
    <t>BOCTAEN40.40W</t>
  </si>
  <si>
    <t>CANALE CHIUSO BASE PIANA C/COP. 40X40 BI</t>
  </si>
  <si>
    <t>VCA9801.113.08</t>
  </si>
  <si>
    <t>ANGOLO ESTERNO 65X50 BI</t>
  </si>
  <si>
    <t>VCA9801.102.08</t>
  </si>
  <si>
    <t>GIUNTO COPERCHIO P/CANALE 65X50 BI</t>
  </si>
  <si>
    <t>VCA9802.112.08</t>
  </si>
  <si>
    <t>ANGOLO INTERNO 90X65 BI</t>
  </si>
  <si>
    <t>VCA9802.111.08</t>
  </si>
  <si>
    <t>PASSAGGIO A MURO 90X65 BI</t>
  </si>
  <si>
    <t>VIW16016</t>
  </si>
  <si>
    <t>INTERRUTTORE 2P 16A IDEA</t>
  </si>
  <si>
    <t>STRADA DAL MARTELLO 26</t>
  </si>
  <si>
    <t>DLMGNN73D61L840N</t>
  </si>
  <si>
    <t>DAL MARTELLO GIOVANNA</t>
  </si>
  <si>
    <t>CANALETTA 65X60</t>
  </si>
  <si>
    <t>CANALETTA 90X65</t>
  </si>
  <si>
    <t>TUBO 1/4</t>
  </si>
  <si>
    <t>TUBO 3/8</t>
  </si>
  <si>
    <t>GUAINA D16</t>
  </si>
  <si>
    <t>CAVO 4 X 1,5 MM</t>
  </si>
  <si>
    <t>VARIO</t>
  </si>
  <si>
    <t>TAPPO D90</t>
  </si>
  <si>
    <t>CAVO 3 X 2,5 MM</t>
  </si>
  <si>
    <t>LAVORO</t>
  </si>
  <si>
    <t>20X 25 EURO</t>
  </si>
  <si>
    <t>LAVORO ORE    20 X 25 EURO</t>
  </si>
  <si>
    <t>CON IVA</t>
  </si>
  <si>
    <t>IVA AL 10% SU 2.008</t>
  </si>
  <si>
    <t>IVA AL 22% SU 1.886</t>
  </si>
  <si>
    <t>N.   24/2022 del 13/10/2022</t>
  </si>
  <si>
    <t>PALLET P/PANNELLI FOTOVOLTAICI</t>
  </si>
  <si>
    <t>RIFERIMENTO VS DDT N. 1121610649</t>
  </si>
  <si>
    <t>AUTORIZZAZIONE RESO N. 30438638 DEL 11.10.22</t>
  </si>
  <si>
    <t>VIA DEL COMMERCIO 48</t>
  </si>
  <si>
    <t>36100 VICENZA</t>
  </si>
  <si>
    <r>
      <t>data e ora del ritiro</t>
    </r>
    <r>
      <rPr>
        <sz val="10"/>
        <color theme="1"/>
        <rFont val="Calibri"/>
        <family val="2"/>
        <scheme val="minor"/>
      </rPr>
      <t xml:space="preserve"> ____13/10/2022 ORE 08,00________</t>
    </r>
  </si>
  <si>
    <t>N.   25/2022 del 13/10/2022</t>
  </si>
  <si>
    <t>ARE01038W</t>
  </si>
  <si>
    <t>ROCCHETTO STAGNO 500gr NORME ROHS</t>
  </si>
  <si>
    <t>FINDER</t>
  </si>
  <si>
    <t>RELE' INTERR.UNIP.16A 230 VAC</t>
  </si>
  <si>
    <t>RELE' INTERR.BIP.16A 24VDC</t>
  </si>
  <si>
    <t>RFD0130W</t>
  </si>
  <si>
    <t>RFD01184</t>
  </si>
  <si>
    <t>16.55</t>
  </si>
  <si>
    <t>RIFERIMENTO VS. DDT N. 15480 DEL 26.09.2022</t>
  </si>
  <si>
    <t>RIFERIMENTO VS DDT DEL 14.07.2022</t>
  </si>
  <si>
    <t>N.   22/2022 del 16/09/2022</t>
  </si>
  <si>
    <r>
      <t>data e ora del ritiro</t>
    </r>
    <r>
      <rPr>
        <sz val="10"/>
        <color theme="1"/>
        <rFont val="Calibri"/>
        <family val="2"/>
        <scheme val="minor"/>
      </rPr>
      <t xml:space="preserve"> ____16/09/2022 ORE 08,00________</t>
    </r>
  </si>
  <si>
    <t>ZORZAN-FERRARESE-GIRARDELLO-BEDIN-GADZE</t>
  </si>
  <si>
    <t>STRAD DI GOGNA N. 215-217</t>
  </si>
  <si>
    <t>DX25320</t>
  </si>
  <si>
    <t>RK15/20G-3 MT TUBO PES.GR 40020 3</t>
  </si>
  <si>
    <t>KRUPKA FANALE 100W E27</t>
  </si>
  <si>
    <t>CORE75830</t>
  </si>
  <si>
    <t>CorePro LEDbulb 10.5-75W 830 E27</t>
  </si>
  <si>
    <t>PLANA CONT IP40 3M</t>
  </si>
  <si>
    <t>TS20</t>
  </si>
  <si>
    <t>TUBO-SCATOLA D20</t>
  </si>
  <si>
    <t>CVC</t>
  </si>
  <si>
    <t>FS17 2,5 BL</t>
  </si>
  <si>
    <t>CORDA FS17 1X2,5 Blu RAL5015</t>
  </si>
  <si>
    <t>ETNPLN4-C10/1N</t>
  </si>
  <si>
    <t>INTERRUTTORE MAGN. 1P+N 10A 4,5KA "C" 1M</t>
  </si>
  <si>
    <t>BIPRESE 16A</t>
  </si>
  <si>
    <t>PLANA</t>
  </si>
  <si>
    <t>CURVE D20</t>
  </si>
  <si>
    <t>VARIO:MORSETTI-VITI</t>
  </si>
  <si>
    <t>ORE 34 X 25 EURO</t>
  </si>
  <si>
    <t>DICHIARAZIONI</t>
  </si>
  <si>
    <t>GIUNTI D20</t>
  </si>
  <si>
    <t>COME DA PREVENTIVO</t>
  </si>
  <si>
    <t>IMPIANTO INTERNO</t>
  </si>
  <si>
    <t>LINEA COLLEGAMENTO</t>
  </si>
  <si>
    <t>OROLOGIO TEMPORIZZATORE</t>
  </si>
  <si>
    <t>SENSORE PRESENZA</t>
  </si>
  <si>
    <t>CONTEGGIO ALLACCIO ALL'APPARTAMENTO</t>
  </si>
  <si>
    <t>INTERRUTTORE PROTEZIONE C10</t>
  </si>
  <si>
    <t xml:space="preserve">FILO 2,5MM2  </t>
  </si>
  <si>
    <t>totale preventivo iva esclusa per 5 cantine</t>
  </si>
  <si>
    <t xml:space="preserve">LAVORI DA PREVENTIVO </t>
  </si>
  <si>
    <t xml:space="preserve">LAVORO </t>
  </si>
  <si>
    <t>PER CIASCUN PROPRIETARIO:</t>
  </si>
  <si>
    <t>IVA 22%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</si>
</sst>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_-* #,##0.00\ [$€-410]_-;\-* #,##0.00\ [$€-410]_-;_-* &quot;-&quot;??\ [$€-410]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Arial"/>
      <family val="2"/>
    </font>
    <font>
      <u/>
      <sz val="10"/>
      <name val="Arial"/>
      <family val="2"/>
    </font>
    <font>
      <sz val="10"/>
      <name val="Times New Roman"/>
      <family val="1"/>
    </font>
    <font>
      <sz val="1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Times New Roman"/>
      <family val="1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1"/>
      <name val="Arial"/>
      <family val="2"/>
    </font>
    <font>
      <i/>
      <sz val="11"/>
      <name val="Arial"/>
      <family val="2"/>
    </font>
    <font>
      <u/>
      <sz val="11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2">
    <xf numFmtId="0" fontId="0" fillId="0" borderId="0" xfId="0"/>
    <xf numFmtId="44" fontId="0" fillId="0" borderId="0" xfId="0" applyNumberFormat="1"/>
    <xf numFmtId="44" fontId="0" fillId="0" borderId="1" xfId="0" applyNumberFormat="1" applyBorder="1"/>
    <xf numFmtId="44" fontId="0" fillId="0" borderId="0" xfId="1" applyFont="1"/>
    <xf numFmtId="164" fontId="0" fillId="0" borderId="0" xfId="0" applyNumberFormat="1"/>
    <xf numFmtId="0" fontId="2" fillId="0" borderId="0" xfId="0" applyFont="1"/>
    <xf numFmtId="0" fontId="2" fillId="0" borderId="2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3" fillId="0" borderId="6" xfId="0" applyFont="1" applyBorder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8" xfId="0" applyFont="1" applyBorder="1"/>
    <xf numFmtId="0" fontId="3" fillId="0" borderId="9" xfId="0" applyFont="1" applyBorder="1"/>
    <xf numFmtId="9" fontId="0" fillId="0" borderId="0" xfId="0" applyNumberFormat="1"/>
    <xf numFmtId="0" fontId="3" fillId="0" borderId="4" xfId="0" applyFont="1" applyBorder="1" applyAlignment="1">
      <alignment horizontal="center"/>
    </xf>
    <xf numFmtId="44" fontId="2" fillId="0" borderId="0" xfId="0" applyNumberFormat="1" applyFont="1"/>
    <xf numFmtId="0" fontId="2" fillId="0" borderId="10" xfId="0" applyFont="1" applyBorder="1"/>
    <xf numFmtId="164" fontId="2" fillId="0" borderId="0" xfId="0" applyNumberFormat="1" applyFont="1"/>
    <xf numFmtId="164" fontId="2" fillId="0" borderId="10" xfId="0" applyNumberFormat="1" applyFont="1" applyBorder="1"/>
    <xf numFmtId="44" fontId="0" fillId="0" borderId="10" xfId="1" applyFont="1" applyBorder="1"/>
    <xf numFmtId="0" fontId="0" fillId="0" borderId="10" xfId="0" applyBorder="1" applyAlignment="1">
      <alignment horizontal="left"/>
    </xf>
    <xf numFmtId="0" fontId="0" fillId="0" borderId="10" xfId="0" applyBorder="1"/>
    <xf numFmtId="0" fontId="0" fillId="0" borderId="10" xfId="0" applyBorder="1" applyAlignment="1">
      <alignment horizontal="center"/>
    </xf>
    <xf numFmtId="44" fontId="1" fillId="0" borderId="10" xfId="1" applyFont="1" applyBorder="1"/>
    <xf numFmtId="165" fontId="5" fillId="0" borderId="10" xfId="0" applyNumberFormat="1" applyFont="1" applyBorder="1"/>
    <xf numFmtId="0" fontId="5" fillId="0" borderId="10" xfId="0" applyFont="1" applyBorder="1" applyAlignment="1">
      <alignment horizontal="center"/>
    </xf>
    <xf numFmtId="44" fontId="5" fillId="0" borderId="0" xfId="1" applyFont="1"/>
    <xf numFmtId="0" fontId="5" fillId="0" borderId="10" xfId="0" applyFont="1" applyBorder="1"/>
    <xf numFmtId="1" fontId="0" fillId="0" borderId="10" xfId="1" applyNumberFormat="1" applyFon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0" xfId="0" applyFont="1" applyBorder="1" applyAlignment="1">
      <alignment horizontal="right"/>
    </xf>
    <xf numFmtId="0" fontId="6" fillId="0" borderId="10" xfId="0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13" xfId="0" applyFont="1" applyBorder="1" applyAlignment="1">
      <alignment horizontal="left"/>
    </xf>
    <xf numFmtId="0" fontId="7" fillId="0" borderId="1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2" fillId="0" borderId="7" xfId="0" applyFont="1" applyBorder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3" fillId="0" borderId="10" xfId="0" applyFont="1" applyBorder="1"/>
    <xf numFmtId="0" fontId="8" fillId="0" borderId="0" xfId="0" applyFont="1"/>
    <xf numFmtId="0" fontId="8" fillId="0" borderId="2" xfId="0" applyFont="1" applyBorder="1"/>
    <xf numFmtId="0" fontId="9" fillId="0" borderId="0" xfId="0" applyFont="1"/>
    <xf numFmtId="0" fontId="9" fillId="0" borderId="7" xfId="0" applyFont="1" applyBorder="1"/>
    <xf numFmtId="44" fontId="0" fillId="0" borderId="1" xfId="1" applyFont="1" applyBorder="1"/>
    <xf numFmtId="0" fontId="5" fillId="0" borderId="0" xfId="0" applyFont="1" applyAlignment="1">
      <alignment horizontal="center"/>
    </xf>
    <xf numFmtId="165" fontId="5" fillId="0" borderId="10" xfId="0" applyNumberFormat="1" applyFont="1" applyFill="1" applyBorder="1"/>
    <xf numFmtId="0" fontId="2" fillId="0" borderId="6" xfId="0" applyFont="1" applyBorder="1"/>
    <xf numFmtId="0" fontId="0" fillId="0" borderId="5" xfId="0" applyBorder="1"/>
    <xf numFmtId="0" fontId="0" fillId="0" borderId="7" xfId="0" applyBorder="1"/>
    <xf numFmtId="0" fontId="2" fillId="0" borderId="13" xfId="0" applyFont="1" applyFill="1" applyBorder="1"/>
    <xf numFmtId="0" fontId="0" fillId="0" borderId="0" xfId="0" applyFill="1" applyBorder="1"/>
    <xf numFmtId="9" fontId="0" fillId="0" borderId="0" xfId="2" applyFont="1"/>
    <xf numFmtId="44" fontId="0" fillId="0" borderId="7" xfId="0" applyNumberFormat="1" applyBorder="1"/>
    <xf numFmtId="0" fontId="5" fillId="0" borderId="0" xfId="0" applyFont="1" applyAlignment="1">
      <alignment horizontal="center"/>
    </xf>
    <xf numFmtId="0" fontId="0" fillId="0" borderId="0" xfId="0" quotePrefix="1" applyFill="1" applyBorder="1"/>
    <xf numFmtId="44" fontId="0" fillId="0" borderId="7" xfId="1" applyFont="1" applyBorder="1"/>
    <xf numFmtId="0" fontId="12" fillId="0" borderId="0" xfId="0" applyFont="1"/>
    <xf numFmtId="44" fontId="12" fillId="0" borderId="0" xfId="1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14" fillId="0" borderId="10" xfId="0" applyFont="1" applyBorder="1"/>
    <xf numFmtId="0" fontId="0" fillId="0" borderId="2" xfId="0" applyBorder="1" applyAlignment="1">
      <alignment horizontal="center"/>
    </xf>
    <xf numFmtId="165" fontId="5" fillId="0" borderId="0" xfId="0" applyNumberFormat="1" applyFont="1"/>
    <xf numFmtId="0" fontId="0" fillId="0" borderId="2" xfId="0" applyBorder="1"/>
    <xf numFmtId="0" fontId="13" fillId="0" borderId="10" xfId="0" applyFont="1" applyBorder="1"/>
    <xf numFmtId="44" fontId="13" fillId="0" borderId="10" xfId="1" applyFont="1" applyBorder="1"/>
    <xf numFmtId="44" fontId="2" fillId="0" borderId="10" xfId="1" applyFont="1" applyBorder="1"/>
    <xf numFmtId="0" fontId="6" fillId="0" borderId="10" xfId="0" applyFont="1" applyBorder="1" applyAlignment="1">
      <alignment horizontal="center"/>
    </xf>
    <xf numFmtId="9" fontId="0" fillId="0" borderId="0" xfId="1" applyNumberFormat="1" applyFont="1"/>
    <xf numFmtId="44" fontId="0" fillId="0" borderId="10" xfId="0" applyNumberFormat="1" applyBorder="1"/>
    <xf numFmtId="0" fontId="5" fillId="0" borderId="0" xfId="0" applyFont="1" applyAlignment="1">
      <alignment horizontal="center"/>
    </xf>
    <xf numFmtId="0" fontId="0" fillId="0" borderId="10" xfId="0" applyFont="1" applyBorder="1"/>
    <xf numFmtId="0" fontId="0" fillId="0" borderId="0" xfId="0" applyFont="1"/>
    <xf numFmtId="0" fontId="0" fillId="0" borderId="10" xfId="0" applyFont="1" applyBorder="1" applyAlignment="1">
      <alignment horizontal="left"/>
    </xf>
    <xf numFmtId="44" fontId="0" fillId="0" borderId="0" xfId="1" applyFont="1" applyFill="1" applyBorder="1"/>
    <xf numFmtId="164" fontId="0" fillId="0" borderId="10" xfId="0" applyNumberFormat="1" applyFont="1" applyBorder="1"/>
    <xf numFmtId="44" fontId="0" fillId="0" borderId="0" xfId="0" applyNumberFormat="1" applyFont="1"/>
    <xf numFmtId="164" fontId="0" fillId="0" borderId="2" xfId="0" applyNumberFormat="1" applyFont="1" applyBorder="1"/>
    <xf numFmtId="164" fontId="0" fillId="0" borderId="15" xfId="0" applyNumberFormat="1" applyFont="1" applyBorder="1"/>
    <xf numFmtId="0" fontId="0" fillId="0" borderId="10" xfId="0" applyFont="1" applyBorder="1" applyAlignment="1">
      <alignment horizontal="right"/>
    </xf>
    <xf numFmtId="0" fontId="13" fillId="0" borderId="10" xfId="0" applyFont="1" applyBorder="1" applyAlignment="1">
      <alignment horizontal="right"/>
    </xf>
    <xf numFmtId="0" fontId="16" fillId="0" borderId="7" xfId="0" applyFont="1" applyBorder="1"/>
    <xf numFmtId="0" fontId="6" fillId="0" borderId="2" xfId="0" applyFont="1" applyBorder="1"/>
    <xf numFmtId="0" fontId="17" fillId="0" borderId="0" xfId="0" applyFont="1" applyAlignment="1">
      <alignment horizontal="center"/>
    </xf>
    <xf numFmtId="0" fontId="17" fillId="0" borderId="10" xfId="0" applyFont="1" applyBorder="1"/>
    <xf numFmtId="0" fontId="14" fillId="0" borderId="0" xfId="0" applyFont="1" applyAlignment="1">
      <alignment horizontal="center"/>
    </xf>
    <xf numFmtId="0" fontId="17" fillId="0" borderId="0" xfId="0" applyFont="1"/>
    <xf numFmtId="0" fontId="0" fillId="0" borderId="7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0" xfId="0" applyFont="1" applyBorder="1" applyAlignment="1">
      <alignment horizontal="center"/>
    </xf>
    <xf numFmtId="165" fontId="14" fillId="0" borderId="10" xfId="0" applyNumberFormat="1" applyFont="1" applyBorder="1"/>
    <xf numFmtId="0" fontId="0" fillId="0" borderId="10" xfId="0" applyFont="1" applyFill="1" applyBorder="1"/>
    <xf numFmtId="0" fontId="17" fillId="0" borderId="6" xfId="0" applyFont="1" applyBorder="1"/>
    <xf numFmtId="0" fontId="0" fillId="0" borderId="5" xfId="0" applyFont="1" applyBorder="1"/>
    <xf numFmtId="0" fontId="17" fillId="0" borderId="7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2" xfId="0" applyFont="1" applyBorder="1"/>
    <xf numFmtId="0" fontId="17" fillId="0" borderId="9" xfId="0" applyFont="1" applyBorder="1"/>
    <xf numFmtId="0" fontId="0" fillId="0" borderId="8" xfId="0" applyFont="1" applyBorder="1"/>
    <xf numFmtId="0" fontId="0" fillId="0" borderId="4" xfId="0" applyFont="1" applyBorder="1"/>
    <xf numFmtId="0" fontId="0" fillId="0" borderId="3" xfId="0" applyFont="1" applyBorder="1"/>
    <xf numFmtId="0" fontId="0" fillId="0" borderId="1" xfId="0" applyFont="1" applyBorder="1"/>
    <xf numFmtId="0" fontId="5" fillId="0" borderId="0" xfId="0" applyFont="1" applyAlignment="1">
      <alignment horizontal="center"/>
    </xf>
    <xf numFmtId="14" fontId="0" fillId="0" borderId="0" xfId="0" applyNumberFormat="1"/>
    <xf numFmtId="0" fontId="0" fillId="0" borderId="0" xfId="0" applyAlignment="1">
      <alignment horizontal="right"/>
    </xf>
    <xf numFmtId="164" fontId="13" fillId="0" borderId="10" xfId="0" applyNumberFormat="1" applyFont="1" applyBorder="1"/>
    <xf numFmtId="44" fontId="0" fillId="0" borderId="15" xfId="1" applyFont="1" applyBorder="1"/>
    <xf numFmtId="0" fontId="0" fillId="0" borderId="10" xfId="1" applyNumberFormat="1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/>
    <xf numFmtId="164" fontId="13" fillId="0" borderId="4" xfId="0" applyNumberFormat="1" applyFont="1" applyBorder="1"/>
    <xf numFmtId="0" fontId="14" fillId="0" borderId="10" xfId="0" applyFont="1" applyBorder="1" applyAlignment="1">
      <alignment horizontal="left"/>
    </xf>
    <xf numFmtId="0" fontId="14" fillId="0" borderId="10" xfId="0" applyFont="1" applyBorder="1" applyAlignment="1">
      <alignment horizontal="center"/>
    </xf>
    <xf numFmtId="0" fontId="13" fillId="0" borderId="16" xfId="0" applyFont="1" applyBorder="1"/>
    <xf numFmtId="0" fontId="0" fillId="0" borderId="17" xfId="0" applyBorder="1"/>
    <xf numFmtId="44" fontId="0" fillId="0" borderId="17" xfId="1" applyFont="1" applyBorder="1"/>
    <xf numFmtId="0" fontId="0" fillId="0" borderId="18" xfId="0" applyBorder="1"/>
    <xf numFmtId="0" fontId="0" fillId="0" borderId="19" xfId="0" applyBorder="1"/>
    <xf numFmtId="0" fontId="0" fillId="0" borderId="0" xfId="0" applyBorder="1"/>
    <xf numFmtId="44" fontId="0" fillId="0" borderId="0" xfId="1" applyFont="1" applyBorder="1"/>
    <xf numFmtId="0" fontId="0" fillId="0" borderId="20" xfId="0" applyBorder="1"/>
    <xf numFmtId="44" fontId="0" fillId="0" borderId="20" xfId="0" applyNumberFormat="1" applyBorder="1"/>
    <xf numFmtId="0" fontId="19" fillId="0" borderId="0" xfId="0" applyFont="1" applyBorder="1"/>
    <xf numFmtId="9" fontId="0" fillId="0" borderId="0" xfId="1" applyNumberFormat="1" applyFont="1" applyBorder="1"/>
    <xf numFmtId="0" fontId="0" fillId="0" borderId="21" xfId="0" applyBorder="1"/>
    <xf numFmtId="0" fontId="0" fillId="0" borderId="22" xfId="0" applyBorder="1"/>
    <xf numFmtId="44" fontId="0" fillId="0" borderId="22" xfId="1" applyFont="1" applyBorder="1"/>
    <xf numFmtId="0" fontId="0" fillId="0" borderId="23" xfId="0" applyBorder="1"/>
    <xf numFmtId="44" fontId="0" fillId="0" borderId="0" xfId="1" quotePrefix="1" applyFont="1" applyBorder="1" applyAlignment="1">
      <alignment horizontal="right"/>
    </xf>
    <xf numFmtId="44" fontId="0" fillId="0" borderId="18" xfId="0" applyNumberFormat="1" applyBorder="1"/>
    <xf numFmtId="0" fontId="0" fillId="0" borderId="16" xfId="0" applyBorder="1"/>
    <xf numFmtId="0" fontId="13" fillId="0" borderId="17" xfId="0" applyFont="1" applyBorder="1"/>
    <xf numFmtId="44" fontId="0" fillId="0" borderId="1" xfId="1" quotePrefix="1" applyFont="1" applyBorder="1" applyAlignment="1">
      <alignment horizontal="right"/>
    </xf>
    <xf numFmtId="44" fontId="0" fillId="0" borderId="22" xfId="1" quotePrefix="1" applyFont="1" applyBorder="1" applyAlignment="1">
      <alignment horizontal="right"/>
    </xf>
    <xf numFmtId="0" fontId="20" fillId="0" borderId="0" xfId="0" applyFont="1"/>
    <xf numFmtId="0" fontId="21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4" fontId="0" fillId="0" borderId="18" xfId="1" applyFont="1" applyBorder="1"/>
    <xf numFmtId="44" fontId="0" fillId="0" borderId="20" xfId="1" applyFont="1" applyBorder="1"/>
    <xf numFmtId="0" fontId="13" fillId="0" borderId="19" xfId="0" applyFont="1" applyBorder="1"/>
    <xf numFmtId="44" fontId="13" fillId="0" borderId="20" xfId="1" applyFont="1" applyBorder="1"/>
    <xf numFmtId="44" fontId="0" fillId="0" borderId="24" xfId="1" applyFont="1" applyBorder="1"/>
    <xf numFmtId="44" fontId="0" fillId="0" borderId="23" xfId="1" applyFont="1" applyBorder="1"/>
    <xf numFmtId="44" fontId="0" fillId="0" borderId="20" xfId="1" quotePrefix="1" applyFont="1" applyBorder="1" applyAlignment="1">
      <alignment horizontal="right"/>
    </xf>
    <xf numFmtId="0" fontId="5" fillId="0" borderId="0" xfId="0" applyFont="1" applyAlignment="1">
      <alignment horizontal="center"/>
    </xf>
    <xf numFmtId="44" fontId="22" fillId="0" borderId="10" xfId="0" applyNumberFormat="1" applyFont="1" applyBorder="1"/>
    <xf numFmtId="0" fontId="22" fillId="0" borderId="10" xfId="0" applyFont="1" applyBorder="1" applyAlignment="1">
      <alignment horizontal="right"/>
    </xf>
    <xf numFmtId="9" fontId="0" fillId="0" borderId="0" xfId="2" applyNumberFormat="1" applyFont="1"/>
    <xf numFmtId="0" fontId="22" fillId="0" borderId="5" xfId="0" applyFont="1" applyBorder="1" applyAlignment="1">
      <alignment horizontal="right"/>
    </xf>
    <xf numFmtId="44" fontId="22" fillId="0" borderId="7" xfId="0" applyNumberFormat="1" applyFont="1" applyBorder="1"/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0" xfId="0" applyFont="1" applyAlignment="1">
      <alignment horizontal="center"/>
    </xf>
    <xf numFmtId="44" fontId="0" fillId="0" borderId="8" xfId="0" applyNumberFormat="1" applyBorder="1"/>
    <xf numFmtId="1" fontId="5" fillId="0" borderId="10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2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44" fontId="21" fillId="0" borderId="0" xfId="0" applyNumberFormat="1" applyFont="1"/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65B27-8BAB-46E3-826E-734A38D768E1}">
  <sheetPr>
    <pageSetUpPr fitToPage="1"/>
  </sheetPr>
  <dimension ref="A1:Q69"/>
  <sheetViews>
    <sheetView topLeftCell="A52" workbookViewId="0">
      <selection activeCell="G14" sqref="G14"/>
    </sheetView>
  </sheetViews>
  <sheetFormatPr defaultRowHeight="15" x14ac:dyDescent="0.25"/>
  <cols>
    <col min="1" max="1" width="8.7109375" customWidth="1"/>
    <col min="2" max="2" width="4.140625" customWidth="1"/>
    <col min="3" max="3" width="10.28515625" customWidth="1"/>
    <col min="4" max="4" width="12.7109375" customWidth="1"/>
    <col min="5" max="5" width="15.5703125" customWidth="1"/>
    <col min="6" max="6" width="41" customWidth="1"/>
    <col min="7" max="7" width="10.85546875" customWidth="1"/>
    <col min="9" max="9" width="11" bestFit="1" customWidth="1"/>
  </cols>
  <sheetData>
    <row r="1" spans="1:17" x14ac:dyDescent="0.25">
      <c r="A1" s="5"/>
      <c r="B1" s="5"/>
      <c r="C1" s="5"/>
      <c r="D1" s="5"/>
      <c r="E1" s="5"/>
    </row>
    <row r="2" spans="1:17" x14ac:dyDescent="0.25">
      <c r="A2" s="181" t="s">
        <v>93</v>
      </c>
      <c r="B2" s="182"/>
      <c r="C2" s="182"/>
      <c r="D2" s="182"/>
      <c r="E2" s="183"/>
      <c r="F2" s="59" t="s">
        <v>92</v>
      </c>
      <c r="G2" s="58"/>
    </row>
    <row r="3" spans="1:17" x14ac:dyDescent="0.25">
      <c r="A3" s="184" t="s">
        <v>91</v>
      </c>
      <c r="B3" s="185"/>
      <c r="C3" s="185"/>
      <c r="D3" s="185"/>
      <c r="E3" s="186"/>
      <c r="F3" s="57" t="s">
        <v>94</v>
      </c>
      <c r="G3" s="56"/>
    </row>
    <row r="4" spans="1:17" x14ac:dyDescent="0.25">
      <c r="A4" s="184" t="s">
        <v>90</v>
      </c>
      <c r="B4" s="185"/>
      <c r="C4" s="185"/>
      <c r="D4" s="185"/>
      <c r="E4" s="186"/>
      <c r="F4" s="12"/>
      <c r="G4" s="12"/>
    </row>
    <row r="5" spans="1:17" x14ac:dyDescent="0.25">
      <c r="A5" s="184" t="s">
        <v>89</v>
      </c>
      <c r="B5" s="185"/>
      <c r="C5" s="185"/>
      <c r="D5" s="185"/>
      <c r="E5" s="186"/>
      <c r="F5" s="55" t="s">
        <v>88</v>
      </c>
      <c r="G5" s="53"/>
    </row>
    <row r="6" spans="1:17" x14ac:dyDescent="0.25">
      <c r="A6" s="54"/>
      <c r="B6" s="54"/>
      <c r="C6" s="54"/>
      <c r="D6" s="54"/>
      <c r="E6" s="54"/>
      <c r="F6" s="53"/>
      <c r="G6" s="53"/>
    </row>
    <row r="7" spans="1:17" x14ac:dyDescent="0.25">
      <c r="A7" s="53" t="s">
        <v>87</v>
      </c>
      <c r="B7" s="5"/>
      <c r="C7" s="5"/>
      <c r="D7" s="5"/>
      <c r="E7" s="5"/>
      <c r="F7" s="53" t="s">
        <v>86</v>
      </c>
      <c r="G7" s="53"/>
    </row>
    <row r="8" spans="1:17" x14ac:dyDescent="0.25">
      <c r="A8" s="187"/>
      <c r="B8" s="188"/>
      <c r="C8" s="188"/>
      <c r="D8" s="188"/>
      <c r="E8" s="189"/>
      <c r="F8" s="52"/>
      <c r="G8" s="36"/>
    </row>
    <row r="9" spans="1:17" x14ac:dyDescent="0.25">
      <c r="A9" s="51" t="s">
        <v>85</v>
      </c>
      <c r="D9" s="50"/>
      <c r="E9" s="49"/>
      <c r="F9" s="44" t="s">
        <v>84</v>
      </c>
      <c r="G9" s="36"/>
    </row>
    <row r="10" spans="1:17" x14ac:dyDescent="0.25">
      <c r="A10" s="48" t="s">
        <v>83</v>
      </c>
      <c r="B10" s="47"/>
      <c r="D10" s="46"/>
      <c r="E10" s="45"/>
      <c r="F10" s="44"/>
      <c r="G10" s="36"/>
      <c r="Q10">
        <v>1</v>
      </c>
    </row>
    <row r="11" spans="1:17" x14ac:dyDescent="0.25">
      <c r="A11" s="43" t="s">
        <v>82</v>
      </c>
      <c r="B11" s="42"/>
      <c r="C11" s="41"/>
      <c r="D11" s="40"/>
      <c r="E11" s="39"/>
      <c r="F11" s="38"/>
      <c r="G11" s="36"/>
    </row>
    <row r="12" spans="1:17" x14ac:dyDescent="0.25">
      <c r="A12" s="37"/>
      <c r="B12" s="37"/>
      <c r="C12" s="37"/>
      <c r="D12" s="37"/>
      <c r="E12" s="37"/>
      <c r="F12" s="36"/>
      <c r="G12" s="36"/>
    </row>
    <row r="13" spans="1:17" x14ac:dyDescent="0.25">
      <c r="A13" s="35" t="s">
        <v>81</v>
      </c>
      <c r="B13" s="35" t="s">
        <v>80</v>
      </c>
      <c r="C13" s="35" t="s">
        <v>79</v>
      </c>
      <c r="D13" s="35" t="s">
        <v>78</v>
      </c>
      <c r="E13" s="25" t="s">
        <v>77</v>
      </c>
      <c r="F13" s="34"/>
      <c r="G13" s="33" t="s">
        <v>76</v>
      </c>
      <c r="H13" t="s">
        <v>75</v>
      </c>
    </row>
    <row r="14" spans="1:17" x14ac:dyDescent="0.25">
      <c r="A14" s="32">
        <v>26</v>
      </c>
      <c r="B14" s="27" t="s">
        <v>42</v>
      </c>
      <c r="C14" s="24" t="s">
        <v>74</v>
      </c>
      <c r="D14" s="24"/>
      <c r="E14" s="24" t="s">
        <v>73</v>
      </c>
      <c r="F14" s="24"/>
      <c r="G14" s="1">
        <f t="shared" ref="G14:G33" si="0">I14+I14*$H$38</f>
        <v>877.5</v>
      </c>
      <c r="H14" s="3">
        <v>27</v>
      </c>
      <c r="I14" s="1">
        <f t="shared" ref="I14:I31" si="1">H14*A14</f>
        <v>702</v>
      </c>
      <c r="J14" s="1">
        <f>G14/A14</f>
        <v>33.75</v>
      </c>
    </row>
    <row r="15" spans="1:17" x14ac:dyDescent="0.25">
      <c r="A15" s="32">
        <v>25</v>
      </c>
      <c r="B15" s="27" t="s">
        <v>42</v>
      </c>
      <c r="C15" s="24" t="s">
        <v>72</v>
      </c>
      <c r="D15" s="24"/>
      <c r="E15" s="24" t="s">
        <v>71</v>
      </c>
      <c r="F15" s="24"/>
      <c r="G15" s="1">
        <f t="shared" si="0"/>
        <v>187.5</v>
      </c>
      <c r="H15" s="3">
        <v>6</v>
      </c>
      <c r="I15" s="1">
        <f t="shared" si="1"/>
        <v>150</v>
      </c>
    </row>
    <row r="16" spans="1:17" x14ac:dyDescent="0.25">
      <c r="A16" s="31">
        <v>3</v>
      </c>
      <c r="B16" s="27" t="s">
        <v>42</v>
      </c>
      <c r="C16" s="24" t="s">
        <v>70</v>
      </c>
      <c r="D16" s="24"/>
      <c r="E16" s="24" t="s">
        <v>69</v>
      </c>
      <c r="F16" s="24"/>
      <c r="G16" s="1">
        <f t="shared" si="0"/>
        <v>101.96250000000001</v>
      </c>
      <c r="H16" s="4">
        <v>27.19</v>
      </c>
      <c r="I16" s="1">
        <f t="shared" si="1"/>
        <v>81.570000000000007</v>
      </c>
    </row>
    <row r="17" spans="1:11" x14ac:dyDescent="0.25">
      <c r="A17" s="31">
        <v>4</v>
      </c>
      <c r="B17" s="27" t="s">
        <v>42</v>
      </c>
      <c r="C17" s="30" t="s">
        <v>68</v>
      </c>
      <c r="D17" s="24"/>
      <c r="E17" s="24" t="s">
        <v>67</v>
      </c>
      <c r="F17" s="24"/>
      <c r="G17" s="1">
        <f t="shared" si="0"/>
        <v>32.549999999999997</v>
      </c>
      <c r="H17" s="4">
        <v>6.51</v>
      </c>
      <c r="I17" s="1">
        <f t="shared" si="1"/>
        <v>26.04</v>
      </c>
    </row>
    <row r="18" spans="1:11" x14ac:dyDescent="0.25">
      <c r="A18" s="31">
        <v>4</v>
      </c>
      <c r="B18" s="27" t="s">
        <v>42</v>
      </c>
      <c r="C18" s="30" t="s">
        <v>66</v>
      </c>
      <c r="D18" s="24"/>
      <c r="E18" s="24" t="s">
        <v>65</v>
      </c>
      <c r="F18" s="24"/>
      <c r="G18" s="1">
        <f t="shared" si="0"/>
        <v>3.35</v>
      </c>
      <c r="H18" s="4">
        <v>0.67</v>
      </c>
      <c r="I18" s="1">
        <f t="shared" si="1"/>
        <v>2.68</v>
      </c>
    </row>
    <row r="19" spans="1:11" x14ac:dyDescent="0.25">
      <c r="A19" s="31">
        <v>5</v>
      </c>
      <c r="B19" s="27" t="s">
        <v>42</v>
      </c>
      <c r="C19" s="30" t="s">
        <v>64</v>
      </c>
      <c r="D19" s="24"/>
      <c r="E19" s="24" t="s">
        <v>63</v>
      </c>
      <c r="F19" s="24"/>
      <c r="G19" s="1">
        <f t="shared" si="0"/>
        <v>28.875</v>
      </c>
      <c r="H19" s="4">
        <v>4.62</v>
      </c>
      <c r="I19" s="1">
        <f t="shared" si="1"/>
        <v>23.1</v>
      </c>
    </row>
    <row r="20" spans="1:11" x14ac:dyDescent="0.25">
      <c r="A20" s="31">
        <v>6</v>
      </c>
      <c r="B20" s="27" t="s">
        <v>42</v>
      </c>
      <c r="C20" s="30" t="s">
        <v>62</v>
      </c>
      <c r="D20" s="24"/>
      <c r="E20" s="24" t="s">
        <v>61</v>
      </c>
      <c r="F20" s="24"/>
      <c r="G20" s="1">
        <f t="shared" si="0"/>
        <v>306.3</v>
      </c>
      <c r="H20" s="4">
        <v>40.840000000000003</v>
      </c>
      <c r="I20" s="1">
        <f t="shared" si="1"/>
        <v>245.04000000000002</v>
      </c>
      <c r="J20" s="1">
        <f>I20/A20/3</f>
        <v>13.613333333333335</v>
      </c>
      <c r="K20" s="29"/>
    </row>
    <row r="21" spans="1:11" x14ac:dyDescent="0.25">
      <c r="A21" s="28">
        <v>1</v>
      </c>
      <c r="B21" s="27" t="s">
        <v>42</v>
      </c>
      <c r="C21" s="24" t="s">
        <v>60</v>
      </c>
      <c r="D21" s="24"/>
      <c r="E21" s="24" t="s">
        <v>59</v>
      </c>
      <c r="F21" s="24"/>
      <c r="G21" s="1">
        <f t="shared" si="0"/>
        <v>18.787499999999998</v>
      </c>
      <c r="H21">
        <v>15.03</v>
      </c>
      <c r="I21" s="1">
        <f t="shared" si="1"/>
        <v>15.03</v>
      </c>
    </row>
    <row r="22" spans="1:11" x14ac:dyDescent="0.25">
      <c r="A22" s="25">
        <v>1</v>
      </c>
      <c r="B22" s="27" t="s">
        <v>42</v>
      </c>
      <c r="C22" s="24" t="s">
        <v>58</v>
      </c>
      <c r="D22" s="24">
        <v>3200024</v>
      </c>
      <c r="E22" s="24" t="s">
        <v>57</v>
      </c>
      <c r="F22" s="24"/>
      <c r="G22" s="1">
        <f t="shared" si="0"/>
        <v>27</v>
      </c>
      <c r="H22">
        <v>21.6</v>
      </c>
      <c r="I22" s="1">
        <f t="shared" si="1"/>
        <v>21.6</v>
      </c>
    </row>
    <row r="23" spans="1:11" x14ac:dyDescent="0.25">
      <c r="A23" s="25">
        <v>2</v>
      </c>
      <c r="B23" s="27" t="s">
        <v>42</v>
      </c>
      <c r="C23" s="24" t="s">
        <v>56</v>
      </c>
      <c r="D23" s="24" t="s">
        <v>55</v>
      </c>
      <c r="E23" s="23" t="s">
        <v>54</v>
      </c>
      <c r="F23" s="24"/>
      <c r="G23" s="1">
        <f t="shared" si="0"/>
        <v>8.3185000000000002</v>
      </c>
      <c r="H23" s="3">
        <v>3.3273999999999999</v>
      </c>
      <c r="I23" s="1">
        <f t="shared" si="1"/>
        <v>6.6547999999999998</v>
      </c>
    </row>
    <row r="24" spans="1:11" x14ac:dyDescent="0.25">
      <c r="A24" s="25">
        <v>5</v>
      </c>
      <c r="B24" s="24" t="s">
        <v>42</v>
      </c>
      <c r="C24" s="24" t="s">
        <v>53</v>
      </c>
      <c r="D24" s="24"/>
      <c r="E24" s="24" t="s">
        <v>52</v>
      </c>
      <c r="F24" s="24"/>
      <c r="G24" s="1">
        <f t="shared" si="0"/>
        <v>1.05</v>
      </c>
      <c r="H24">
        <v>0.16800000000000001</v>
      </c>
      <c r="I24" s="1">
        <f t="shared" si="1"/>
        <v>0.84000000000000008</v>
      </c>
    </row>
    <row r="25" spans="1:11" x14ac:dyDescent="0.25">
      <c r="A25" s="25">
        <v>50</v>
      </c>
      <c r="B25" s="24" t="s">
        <v>42</v>
      </c>
      <c r="C25" s="24" t="s">
        <v>51</v>
      </c>
      <c r="D25" s="24"/>
      <c r="E25" s="24" t="s">
        <v>50</v>
      </c>
      <c r="F25" s="24"/>
      <c r="G25" s="1">
        <f t="shared" si="0"/>
        <v>4.8125</v>
      </c>
      <c r="H25">
        <v>7.6999999999999999E-2</v>
      </c>
      <c r="I25" s="1">
        <f t="shared" si="1"/>
        <v>3.85</v>
      </c>
    </row>
    <row r="26" spans="1:11" x14ac:dyDescent="0.25">
      <c r="A26" s="25">
        <v>15</v>
      </c>
      <c r="B26" s="24" t="s">
        <v>42</v>
      </c>
      <c r="C26" s="24" t="s">
        <v>49</v>
      </c>
      <c r="D26" s="24"/>
      <c r="E26" s="24" t="s">
        <v>48</v>
      </c>
      <c r="F26" s="24"/>
      <c r="G26" s="1">
        <f t="shared" si="0"/>
        <v>3.0187499999999998</v>
      </c>
      <c r="H26">
        <v>0.161</v>
      </c>
      <c r="I26" s="1">
        <f t="shared" si="1"/>
        <v>2.415</v>
      </c>
    </row>
    <row r="27" spans="1:11" x14ac:dyDescent="0.25">
      <c r="A27" s="25">
        <v>12</v>
      </c>
      <c r="B27" s="24" t="s">
        <v>42</v>
      </c>
      <c r="C27" s="24" t="s">
        <v>47</v>
      </c>
      <c r="D27" s="24"/>
      <c r="E27" s="24" t="s">
        <v>46</v>
      </c>
      <c r="F27" s="24"/>
      <c r="G27" s="1">
        <f t="shared" si="0"/>
        <v>1.2</v>
      </c>
      <c r="H27">
        <v>0.08</v>
      </c>
      <c r="I27" s="1">
        <f t="shared" si="1"/>
        <v>0.96</v>
      </c>
    </row>
    <row r="28" spans="1:11" x14ac:dyDescent="0.25">
      <c r="A28" s="25">
        <v>1</v>
      </c>
      <c r="B28" s="24" t="s">
        <v>42</v>
      </c>
      <c r="C28" s="24"/>
      <c r="D28" s="24"/>
      <c r="E28" s="24" t="s">
        <v>45</v>
      </c>
      <c r="F28" s="24"/>
      <c r="G28" s="1">
        <f t="shared" si="0"/>
        <v>21.25</v>
      </c>
      <c r="H28">
        <v>17</v>
      </c>
      <c r="I28" s="1">
        <f t="shared" si="1"/>
        <v>17</v>
      </c>
    </row>
    <row r="29" spans="1:11" x14ac:dyDescent="0.25">
      <c r="A29" s="25">
        <v>1</v>
      </c>
      <c r="B29" s="24" t="s">
        <v>42</v>
      </c>
      <c r="C29" s="24"/>
      <c r="D29" s="24"/>
      <c r="E29" s="24" t="s">
        <v>44</v>
      </c>
      <c r="F29" s="24"/>
      <c r="G29" s="1">
        <f t="shared" si="0"/>
        <v>575</v>
      </c>
      <c r="H29">
        <v>460</v>
      </c>
      <c r="I29" s="1">
        <f t="shared" si="1"/>
        <v>460</v>
      </c>
    </row>
    <row r="30" spans="1:11" x14ac:dyDescent="0.25">
      <c r="A30" s="25">
        <v>1</v>
      </c>
      <c r="B30" s="24" t="s">
        <v>42</v>
      </c>
      <c r="C30" s="24"/>
      <c r="D30" s="24"/>
      <c r="E30" s="24" t="s">
        <v>43</v>
      </c>
      <c r="F30" s="24"/>
      <c r="G30" s="1">
        <f t="shared" si="0"/>
        <v>22.5</v>
      </c>
      <c r="H30">
        <v>18</v>
      </c>
      <c r="I30" s="1">
        <f t="shared" si="1"/>
        <v>18</v>
      </c>
    </row>
    <row r="31" spans="1:11" x14ac:dyDescent="0.25">
      <c r="A31" s="25">
        <v>1</v>
      </c>
      <c r="B31" s="24" t="s">
        <v>42</v>
      </c>
      <c r="C31" s="24"/>
      <c r="D31" s="24"/>
      <c r="E31" s="24" t="s">
        <v>41</v>
      </c>
      <c r="F31" s="24"/>
      <c r="G31" s="1">
        <f t="shared" si="0"/>
        <v>31.25</v>
      </c>
      <c r="H31">
        <v>25</v>
      </c>
      <c r="I31" s="1">
        <f t="shared" si="1"/>
        <v>25</v>
      </c>
    </row>
    <row r="32" spans="1:11" x14ac:dyDescent="0.25">
      <c r="A32" s="25">
        <v>1</v>
      </c>
      <c r="B32" s="24"/>
      <c r="C32" s="24"/>
      <c r="D32" s="24"/>
      <c r="E32" s="24" t="s">
        <v>40</v>
      </c>
      <c r="F32" s="26"/>
      <c r="G32" s="1">
        <f t="shared" si="0"/>
        <v>75</v>
      </c>
      <c r="H32">
        <v>30</v>
      </c>
      <c r="I32" s="1">
        <v>60</v>
      </c>
    </row>
    <row r="33" spans="1:9" x14ac:dyDescent="0.25">
      <c r="A33" s="25">
        <v>70</v>
      </c>
      <c r="B33" s="24" t="s">
        <v>39</v>
      </c>
      <c r="C33" s="24"/>
      <c r="D33" s="24"/>
      <c r="E33" s="23" t="s">
        <v>38</v>
      </c>
      <c r="F33" s="22"/>
      <c r="G33" s="1">
        <f t="shared" si="0"/>
        <v>11.375</v>
      </c>
      <c r="H33">
        <v>0.13</v>
      </c>
      <c r="I33" s="1">
        <f>H33*A33</f>
        <v>9.1</v>
      </c>
    </row>
    <row r="34" spans="1:9" x14ac:dyDescent="0.25">
      <c r="A34" s="19"/>
      <c r="B34" s="19"/>
      <c r="C34" s="19"/>
      <c r="D34" s="19"/>
      <c r="E34" s="19"/>
      <c r="F34" s="21"/>
      <c r="G34" s="20"/>
      <c r="I34" s="1"/>
    </row>
    <row r="35" spans="1:9" x14ac:dyDescent="0.25">
      <c r="A35" s="19"/>
      <c r="B35" s="19"/>
      <c r="C35" s="19"/>
      <c r="D35" s="19"/>
      <c r="E35" s="19"/>
      <c r="F35" s="19"/>
      <c r="G35" s="18">
        <f>SUM(G14:G34)</f>
        <v>2338.5997499999999</v>
      </c>
      <c r="I35" s="1"/>
    </row>
    <row r="36" spans="1:9" x14ac:dyDescent="0.25">
      <c r="A36" s="11" t="s">
        <v>37</v>
      </c>
      <c r="B36" s="10"/>
      <c r="C36" s="10"/>
      <c r="D36" s="10"/>
      <c r="E36" s="10"/>
      <c r="F36" s="13" t="s">
        <v>36</v>
      </c>
      <c r="G36" s="12"/>
    </row>
    <row r="37" spans="1:9" x14ac:dyDescent="0.25">
      <c r="A37" s="11"/>
      <c r="B37" s="10"/>
      <c r="C37" s="10"/>
      <c r="D37" s="10"/>
      <c r="E37" s="10"/>
      <c r="F37" s="17"/>
      <c r="G37" s="12"/>
      <c r="I37" s="1">
        <f>SUM(I14:I36)</f>
        <v>1870.8797999999997</v>
      </c>
    </row>
    <row r="38" spans="1:9" x14ac:dyDescent="0.25">
      <c r="A38" s="11" t="s">
        <v>35</v>
      </c>
      <c r="B38" s="10"/>
      <c r="C38" s="10"/>
      <c r="D38" s="10"/>
      <c r="E38" s="10"/>
      <c r="F38" s="6"/>
      <c r="G38" s="5"/>
      <c r="H38" s="16">
        <v>0.25</v>
      </c>
      <c r="I38" s="1">
        <f>I37+I37*H38</f>
        <v>2338.5997499999994</v>
      </c>
    </row>
    <row r="39" spans="1:9" x14ac:dyDescent="0.25">
      <c r="A39" s="15"/>
      <c r="B39" s="14"/>
      <c r="C39" s="14"/>
      <c r="D39" s="14"/>
      <c r="E39" s="14"/>
      <c r="F39" s="13" t="s">
        <v>34</v>
      </c>
      <c r="G39" s="12"/>
    </row>
    <row r="40" spans="1:9" x14ac:dyDescent="0.25">
      <c r="A40" s="11" t="s">
        <v>33</v>
      </c>
      <c r="B40" s="10"/>
      <c r="C40" s="10"/>
      <c r="D40" s="10"/>
      <c r="E40" s="10"/>
      <c r="F40" s="9"/>
      <c r="G40" s="5"/>
    </row>
    <row r="41" spans="1:9" x14ac:dyDescent="0.25">
      <c r="A41" s="8"/>
      <c r="B41" s="7"/>
      <c r="C41" s="7"/>
      <c r="D41" s="7"/>
      <c r="E41" s="7"/>
      <c r="F41" s="6"/>
      <c r="G41" s="5"/>
    </row>
    <row r="45" spans="1:9" x14ac:dyDescent="0.25">
      <c r="A45" t="s">
        <v>32</v>
      </c>
      <c r="B45">
        <v>1</v>
      </c>
      <c r="C45" t="s">
        <v>31</v>
      </c>
      <c r="F45" s="3"/>
      <c r="G45" s="3"/>
    </row>
    <row r="46" spans="1:9" x14ac:dyDescent="0.25">
      <c r="A46" t="s">
        <v>30</v>
      </c>
      <c r="B46">
        <v>2</v>
      </c>
      <c r="C46" t="s">
        <v>29</v>
      </c>
      <c r="F46" s="4"/>
      <c r="G46" s="4"/>
    </row>
    <row r="47" spans="1:9" x14ac:dyDescent="0.25">
      <c r="B47">
        <v>1</v>
      </c>
      <c r="C47" t="s">
        <v>28</v>
      </c>
      <c r="F47" s="4"/>
      <c r="G47" s="4"/>
    </row>
    <row r="48" spans="1:9" x14ac:dyDescent="0.25">
      <c r="A48" t="s">
        <v>27</v>
      </c>
      <c r="B48">
        <v>1</v>
      </c>
      <c r="C48" t="s">
        <v>26</v>
      </c>
    </row>
    <row r="49" spans="1:7" x14ac:dyDescent="0.25">
      <c r="A49" t="s">
        <v>25</v>
      </c>
      <c r="B49">
        <v>1.5</v>
      </c>
      <c r="C49" t="s">
        <v>24</v>
      </c>
      <c r="F49" s="4"/>
      <c r="G49" s="4"/>
    </row>
    <row r="50" spans="1:7" x14ac:dyDescent="0.25">
      <c r="A50" t="s">
        <v>23</v>
      </c>
      <c r="B50">
        <v>1</v>
      </c>
      <c r="C50" t="s">
        <v>22</v>
      </c>
    </row>
    <row r="51" spans="1:7" x14ac:dyDescent="0.25">
      <c r="A51" t="s">
        <v>21</v>
      </c>
      <c r="B51">
        <v>1</v>
      </c>
      <c r="C51" t="s">
        <v>20</v>
      </c>
    </row>
    <row r="52" spans="1:7" x14ac:dyDescent="0.25">
      <c r="A52" t="s">
        <v>19</v>
      </c>
      <c r="B52">
        <v>7</v>
      </c>
      <c r="C52" t="s">
        <v>18</v>
      </c>
    </row>
    <row r="53" spans="1:7" x14ac:dyDescent="0.25">
      <c r="A53" t="s">
        <v>17</v>
      </c>
      <c r="B53">
        <v>1.5</v>
      </c>
      <c r="C53" t="s">
        <v>16</v>
      </c>
    </row>
    <row r="54" spans="1:7" x14ac:dyDescent="0.25">
      <c r="A54" t="s">
        <v>15</v>
      </c>
      <c r="B54">
        <v>1.5</v>
      </c>
      <c r="C54" t="s">
        <v>14</v>
      </c>
    </row>
    <row r="55" spans="1:7" x14ac:dyDescent="0.25">
      <c r="A55" t="s">
        <v>13</v>
      </c>
      <c r="B55">
        <v>10</v>
      </c>
      <c r="C55" t="s">
        <v>11</v>
      </c>
    </row>
    <row r="56" spans="1:7" x14ac:dyDescent="0.25">
      <c r="A56" t="s">
        <v>12</v>
      </c>
      <c r="B56">
        <v>10</v>
      </c>
      <c r="C56" t="s">
        <v>11</v>
      </c>
    </row>
    <row r="57" spans="1:7" x14ac:dyDescent="0.25">
      <c r="A57" t="s">
        <v>10</v>
      </c>
      <c r="B57">
        <v>1</v>
      </c>
      <c r="C57" t="s">
        <v>9</v>
      </c>
    </row>
    <row r="58" spans="1:7" x14ac:dyDescent="0.25">
      <c r="A58" t="s">
        <v>8</v>
      </c>
      <c r="B58">
        <v>2</v>
      </c>
      <c r="C58" t="s">
        <v>7</v>
      </c>
    </row>
    <row r="59" spans="1:7" x14ac:dyDescent="0.25">
      <c r="A59" t="s">
        <v>6</v>
      </c>
      <c r="B59">
        <v>6.5</v>
      </c>
      <c r="C59" t="s">
        <v>5</v>
      </c>
    </row>
    <row r="60" spans="1:7" x14ac:dyDescent="0.25">
      <c r="A60" t="s">
        <v>4</v>
      </c>
      <c r="B60">
        <v>3</v>
      </c>
      <c r="C60" t="s">
        <v>3</v>
      </c>
    </row>
    <row r="62" spans="1:7" x14ac:dyDescent="0.25">
      <c r="B62">
        <f>SUM(B45:B61)</f>
        <v>51</v>
      </c>
      <c r="C62" t="s">
        <v>2</v>
      </c>
      <c r="E62" s="3">
        <f>B62*23</f>
        <v>1173</v>
      </c>
    </row>
    <row r="64" spans="1:7" x14ac:dyDescent="0.25">
      <c r="C64" t="s">
        <v>1</v>
      </c>
      <c r="E64" s="2">
        <f>I38</f>
        <v>2338.5997499999994</v>
      </c>
    </row>
    <row r="66" spans="3:5" x14ac:dyDescent="0.25">
      <c r="C66" t="s">
        <v>0</v>
      </c>
      <c r="E66" s="1">
        <f>SUM(E62:E65)</f>
        <v>3511.5997499999994</v>
      </c>
    </row>
    <row r="67" spans="3:5" x14ac:dyDescent="0.25">
      <c r="C67" t="s">
        <v>95</v>
      </c>
      <c r="E67" s="60">
        <v>2000</v>
      </c>
    </row>
    <row r="69" spans="3:5" x14ac:dyDescent="0.25">
      <c r="E69" s="1">
        <f>E66-E67</f>
        <v>1511.5997499999994</v>
      </c>
    </row>
  </sheetData>
  <mergeCells count="5">
    <mergeCell ref="A2:E2"/>
    <mergeCell ref="A3:E3"/>
    <mergeCell ref="A4:E4"/>
    <mergeCell ref="A5:E5"/>
    <mergeCell ref="A8:E8"/>
  </mergeCells>
  <pageMargins left="0.9055118110236221" right="0.31496062992125984" top="0.94488188976377963" bottom="0.74803149606299213" header="0.31496062992125984" footer="0.31496062992125984"/>
  <pageSetup paperSize="9" scale="97" orientation="portrait" r:id="rId1"/>
  <rowBreaks count="1" manualBreakCount="1">
    <brk id="4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03D35-84E2-4630-93AE-B7216031C142}">
  <sheetPr>
    <pageSetUpPr fitToPage="1"/>
  </sheetPr>
  <dimension ref="A1:F45"/>
  <sheetViews>
    <sheetView workbookViewId="0">
      <selection sqref="A1:F45"/>
    </sheetView>
  </sheetViews>
  <sheetFormatPr defaultRowHeight="15" x14ac:dyDescent="0.25"/>
  <cols>
    <col min="5" max="5" width="30" customWidth="1"/>
    <col min="6" max="6" width="44.140625" customWidth="1"/>
  </cols>
  <sheetData>
    <row r="1" spans="1:6" x14ac:dyDescent="0.25">
      <c r="A1" s="5"/>
      <c r="B1" s="5"/>
      <c r="C1" s="5"/>
      <c r="D1" s="5"/>
      <c r="E1" s="5"/>
    </row>
    <row r="2" spans="1:6" x14ac:dyDescent="0.25">
      <c r="A2" s="181" t="s">
        <v>93</v>
      </c>
      <c r="B2" s="182"/>
      <c r="C2" s="182"/>
      <c r="D2" s="182"/>
      <c r="E2" s="183"/>
      <c r="F2" s="59" t="s">
        <v>92</v>
      </c>
    </row>
    <row r="3" spans="1:6" x14ac:dyDescent="0.25">
      <c r="A3" s="184" t="s">
        <v>91</v>
      </c>
      <c r="B3" s="185"/>
      <c r="C3" s="185"/>
      <c r="D3" s="185"/>
      <c r="E3" s="186"/>
      <c r="F3" s="57" t="s">
        <v>361</v>
      </c>
    </row>
    <row r="4" spans="1:6" x14ac:dyDescent="0.25">
      <c r="A4" s="184" t="s">
        <v>90</v>
      </c>
      <c r="B4" s="185"/>
      <c r="C4" s="185"/>
      <c r="D4" s="185"/>
      <c r="E4" s="186"/>
      <c r="F4" s="12"/>
    </row>
    <row r="5" spans="1:6" x14ac:dyDescent="0.25">
      <c r="A5" s="184" t="s">
        <v>89</v>
      </c>
      <c r="B5" s="185"/>
      <c r="C5" s="185"/>
      <c r="D5" s="185"/>
      <c r="E5" s="186"/>
      <c r="F5" s="55" t="s">
        <v>187</v>
      </c>
    </row>
    <row r="6" spans="1:6" x14ac:dyDescent="0.25">
      <c r="A6" s="126"/>
      <c r="B6" s="126"/>
      <c r="C6" s="126"/>
      <c r="D6" s="126"/>
      <c r="E6" s="126"/>
      <c r="F6" s="53"/>
    </row>
    <row r="7" spans="1:6" x14ac:dyDescent="0.25">
      <c r="A7" s="53" t="s">
        <v>87</v>
      </c>
      <c r="B7" s="5"/>
      <c r="C7" s="5"/>
      <c r="D7" s="5"/>
      <c r="E7" s="5"/>
      <c r="F7" s="53" t="s">
        <v>86</v>
      </c>
    </row>
    <row r="8" spans="1:6" x14ac:dyDescent="0.25">
      <c r="A8" s="187"/>
      <c r="B8" s="188"/>
      <c r="C8" s="188"/>
      <c r="D8" s="188"/>
      <c r="E8" s="189"/>
      <c r="F8" s="52"/>
    </row>
    <row r="9" spans="1:6" x14ac:dyDescent="0.25">
      <c r="A9" s="196" t="s">
        <v>345</v>
      </c>
      <c r="B9" s="197"/>
      <c r="C9" s="197"/>
      <c r="D9" s="197"/>
      <c r="E9" s="198"/>
      <c r="F9" s="44" t="s">
        <v>348</v>
      </c>
    </row>
    <row r="10" spans="1:6" x14ac:dyDescent="0.25">
      <c r="A10" s="190" t="s">
        <v>346</v>
      </c>
      <c r="B10" s="191"/>
      <c r="C10" s="191"/>
      <c r="D10" s="191"/>
      <c r="E10" s="192"/>
      <c r="F10" s="44" t="s">
        <v>349</v>
      </c>
    </row>
    <row r="11" spans="1:6" x14ac:dyDescent="0.25">
      <c r="A11" s="193" t="s">
        <v>347</v>
      </c>
      <c r="B11" s="194"/>
      <c r="C11" s="194"/>
      <c r="D11" s="194"/>
      <c r="E11" s="195"/>
      <c r="F11" s="38" t="s">
        <v>350</v>
      </c>
    </row>
    <row r="12" spans="1:6" x14ac:dyDescent="0.25">
      <c r="A12" s="37"/>
      <c r="B12" s="37"/>
      <c r="C12" s="37"/>
      <c r="D12" s="37"/>
      <c r="E12" s="37"/>
      <c r="F12" s="36"/>
    </row>
    <row r="13" spans="1:6" x14ac:dyDescent="0.25">
      <c r="A13" s="35" t="s">
        <v>81</v>
      </c>
      <c r="B13" s="35" t="s">
        <v>80</v>
      </c>
      <c r="C13" s="35" t="s">
        <v>79</v>
      </c>
      <c r="D13" s="35" t="s">
        <v>78</v>
      </c>
      <c r="E13" s="25" t="s">
        <v>77</v>
      </c>
      <c r="F13" s="34" t="s">
        <v>76</v>
      </c>
    </row>
    <row r="14" spans="1:6" x14ac:dyDescent="0.25">
      <c r="A14" s="28">
        <v>1</v>
      </c>
      <c r="B14" s="27" t="s">
        <v>96</v>
      </c>
      <c r="C14" s="24" t="s">
        <v>70</v>
      </c>
      <c r="D14" s="23"/>
      <c r="E14" s="24" t="s">
        <v>364</v>
      </c>
      <c r="F14" s="24"/>
    </row>
    <row r="15" spans="1:6" x14ac:dyDescent="0.25">
      <c r="A15" s="28"/>
      <c r="B15" s="27"/>
      <c r="C15" s="82"/>
      <c r="D15" s="23"/>
      <c r="E15" s="30"/>
      <c r="F15" s="22"/>
    </row>
    <row r="16" spans="1:6" x14ac:dyDescent="0.25">
      <c r="A16" s="28"/>
      <c r="B16" s="27"/>
      <c r="C16" s="24"/>
      <c r="D16" s="24"/>
      <c r="E16" s="93"/>
      <c r="F16" s="24"/>
    </row>
    <row r="17" spans="1:6" x14ac:dyDescent="0.25">
      <c r="A17" s="28"/>
      <c r="B17" s="27"/>
      <c r="C17" s="24"/>
      <c r="D17" s="24"/>
      <c r="E17" s="30"/>
      <c r="F17" s="22"/>
    </row>
    <row r="18" spans="1:6" x14ac:dyDescent="0.25">
      <c r="A18" s="135" t="s">
        <v>362</v>
      </c>
      <c r="B18" s="27"/>
      <c r="C18" s="30"/>
      <c r="D18" s="24"/>
      <c r="E18" s="30"/>
      <c r="F18" s="22"/>
    </row>
    <row r="19" spans="1:6" x14ac:dyDescent="0.25">
      <c r="A19" s="136"/>
      <c r="B19" s="27"/>
      <c r="C19" s="30"/>
      <c r="D19" s="24"/>
      <c r="E19" s="30"/>
      <c r="F19" s="22"/>
    </row>
    <row r="20" spans="1:6" x14ac:dyDescent="0.25">
      <c r="A20" s="135" t="s">
        <v>363</v>
      </c>
      <c r="B20" s="27"/>
      <c r="C20" s="30"/>
      <c r="D20" s="24"/>
      <c r="E20" s="30"/>
      <c r="F20" s="22"/>
    </row>
    <row r="21" spans="1:6" x14ac:dyDescent="0.25">
      <c r="A21" s="28"/>
      <c r="B21" s="27"/>
      <c r="C21" s="30"/>
      <c r="D21" s="24"/>
      <c r="E21" s="30"/>
      <c r="F21" s="22"/>
    </row>
    <row r="22" spans="1:6" x14ac:dyDescent="0.25">
      <c r="A22" s="28"/>
      <c r="B22" s="27"/>
      <c r="C22" s="30"/>
      <c r="D22" s="24"/>
      <c r="E22" s="30"/>
      <c r="F22" s="22"/>
    </row>
    <row r="23" spans="1:6" x14ac:dyDescent="0.25">
      <c r="A23" s="25"/>
      <c r="B23" s="27"/>
      <c r="C23" s="24"/>
      <c r="D23" s="24"/>
      <c r="E23" s="24"/>
      <c r="F23" s="22"/>
    </row>
    <row r="24" spans="1:6" x14ac:dyDescent="0.25">
      <c r="A24" s="83"/>
      <c r="B24" s="84"/>
      <c r="C24" s="85"/>
      <c r="D24" s="85"/>
      <c r="E24" s="85"/>
      <c r="F24" s="22"/>
    </row>
    <row r="25" spans="1:6" x14ac:dyDescent="0.25">
      <c r="A25" s="24"/>
      <c r="B25" s="24"/>
      <c r="C25" s="24"/>
      <c r="D25" s="24"/>
      <c r="E25" s="24"/>
      <c r="F25" s="22"/>
    </row>
    <row r="26" spans="1:6" x14ac:dyDescent="0.25">
      <c r="A26" s="22"/>
      <c r="B26" s="24"/>
      <c r="C26" s="24"/>
      <c r="D26" s="24"/>
      <c r="E26" s="24"/>
      <c r="F26" s="22"/>
    </row>
    <row r="27" spans="1:6" x14ac:dyDescent="0.25">
      <c r="A27" s="24"/>
      <c r="B27" s="24"/>
      <c r="C27" s="24"/>
      <c r="D27" s="24"/>
      <c r="E27" s="24"/>
      <c r="F27" s="22"/>
    </row>
    <row r="28" spans="1:6" x14ac:dyDescent="0.25">
      <c r="A28" s="24"/>
      <c r="B28" s="24"/>
      <c r="C28" s="24"/>
      <c r="D28" s="24"/>
      <c r="E28" s="24"/>
      <c r="F28" s="22"/>
    </row>
    <row r="29" spans="1:6" x14ac:dyDescent="0.25">
      <c r="A29" s="24"/>
      <c r="B29" s="24"/>
      <c r="C29" s="24"/>
      <c r="D29" s="24"/>
      <c r="E29" s="24"/>
      <c r="F29" s="22"/>
    </row>
    <row r="30" spans="1:6" x14ac:dyDescent="0.25">
      <c r="A30" s="24"/>
      <c r="B30" s="24"/>
      <c r="C30" s="24"/>
      <c r="D30" s="24"/>
      <c r="E30" s="24"/>
      <c r="F30" s="22"/>
    </row>
    <row r="31" spans="1:6" x14ac:dyDescent="0.25">
      <c r="A31" s="24"/>
      <c r="B31" s="24"/>
      <c r="C31" s="24"/>
      <c r="D31" s="24"/>
      <c r="E31" s="24"/>
      <c r="F31" s="24"/>
    </row>
    <row r="32" spans="1:6" x14ac:dyDescent="0.25">
      <c r="A32" s="24"/>
      <c r="B32" s="24"/>
      <c r="C32" s="24"/>
      <c r="D32" s="24"/>
      <c r="E32" s="24"/>
      <c r="F32" s="24"/>
    </row>
    <row r="33" spans="1:6" x14ac:dyDescent="0.25">
      <c r="A33" s="24"/>
      <c r="B33" s="24"/>
      <c r="C33" s="24"/>
      <c r="D33" s="24"/>
      <c r="E33" s="24"/>
      <c r="F33" s="24"/>
    </row>
    <row r="34" spans="1:6" x14ac:dyDescent="0.25">
      <c r="A34" s="24"/>
      <c r="B34" s="24"/>
      <c r="C34" s="24"/>
      <c r="D34" s="24"/>
      <c r="E34" s="24"/>
      <c r="F34" s="22"/>
    </row>
    <row r="35" spans="1:6" x14ac:dyDescent="0.25">
      <c r="A35" s="24"/>
      <c r="B35" s="24"/>
      <c r="C35" s="24"/>
      <c r="D35" s="24"/>
      <c r="E35" s="24"/>
      <c r="F35" s="22"/>
    </row>
    <row r="36" spans="1:6" x14ac:dyDescent="0.25">
      <c r="A36" s="24"/>
      <c r="B36" s="24"/>
      <c r="C36" s="24"/>
      <c r="D36" s="24"/>
      <c r="E36" s="86"/>
      <c r="F36" s="87"/>
    </row>
    <row r="37" spans="1:6" x14ac:dyDescent="0.25">
      <c r="A37" s="19"/>
      <c r="B37" s="19"/>
      <c r="C37" s="19"/>
      <c r="D37" s="19"/>
      <c r="E37" s="34"/>
      <c r="F37" s="88"/>
    </row>
    <row r="38" spans="1:6" x14ac:dyDescent="0.25">
      <c r="A38" s="19"/>
      <c r="B38" s="19"/>
      <c r="C38" s="19"/>
      <c r="D38" s="19"/>
      <c r="E38" s="19"/>
      <c r="F38" s="21"/>
    </row>
    <row r="39" spans="1:6" x14ac:dyDescent="0.25">
      <c r="A39" s="19"/>
      <c r="B39" s="19"/>
      <c r="C39" s="19"/>
      <c r="D39" s="19"/>
      <c r="E39" s="19"/>
      <c r="F39" s="19"/>
    </row>
    <row r="40" spans="1:6" x14ac:dyDescent="0.25">
      <c r="A40" s="11" t="s">
        <v>37</v>
      </c>
      <c r="B40" s="10"/>
      <c r="C40" s="10"/>
      <c r="D40" s="10"/>
      <c r="E40" s="10"/>
      <c r="F40" s="13" t="s">
        <v>36</v>
      </c>
    </row>
    <row r="41" spans="1:6" x14ac:dyDescent="0.25">
      <c r="A41" s="11"/>
      <c r="B41" s="10"/>
      <c r="C41" s="10"/>
      <c r="D41" s="10"/>
      <c r="E41" s="10"/>
      <c r="F41" s="17"/>
    </row>
    <row r="42" spans="1:6" x14ac:dyDescent="0.25">
      <c r="A42" s="11" t="s">
        <v>35</v>
      </c>
      <c r="B42" s="10"/>
      <c r="C42" s="10"/>
      <c r="D42" s="10"/>
      <c r="E42" s="10"/>
      <c r="F42" s="6"/>
    </row>
    <row r="43" spans="1:6" x14ac:dyDescent="0.25">
      <c r="A43" s="15"/>
      <c r="B43" s="14"/>
      <c r="C43" s="14"/>
      <c r="D43" s="14"/>
      <c r="E43" s="14"/>
      <c r="F43" s="13" t="s">
        <v>34</v>
      </c>
    </row>
    <row r="44" spans="1:6" x14ac:dyDescent="0.25">
      <c r="A44" s="11" t="s">
        <v>359</v>
      </c>
      <c r="B44" s="10"/>
      <c r="C44" s="10"/>
      <c r="D44" s="10"/>
      <c r="E44" s="10"/>
      <c r="F44" s="9"/>
    </row>
    <row r="45" spans="1:6" x14ac:dyDescent="0.25">
      <c r="A45" s="8"/>
      <c r="B45" s="7"/>
      <c r="C45" s="7"/>
      <c r="D45" s="7"/>
      <c r="E45" s="7"/>
      <c r="F45" s="6"/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31496062992125984" right="0.31496062992125984" top="0.74803149606299213" bottom="0.74803149606299213" header="0.31496062992125984" footer="0.31496062992125984"/>
  <pageSetup paperSize="9" scale="8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06388-1CA5-4186-AE38-EFAFF9D26B34}">
  <sheetPr>
    <pageSetUpPr fitToPage="1"/>
  </sheetPr>
  <dimension ref="A1:F45"/>
  <sheetViews>
    <sheetView topLeftCell="A11" workbookViewId="0">
      <selection sqref="A1:F45"/>
    </sheetView>
  </sheetViews>
  <sheetFormatPr defaultRowHeight="15" x14ac:dyDescent="0.25"/>
  <cols>
    <col min="5" max="5" width="31.28515625" customWidth="1"/>
    <col min="6" max="6" width="39.5703125" customWidth="1"/>
  </cols>
  <sheetData>
    <row r="1" spans="1:6" x14ac:dyDescent="0.25">
      <c r="A1" s="5"/>
      <c r="B1" s="5"/>
      <c r="C1" s="5"/>
      <c r="D1" s="5"/>
      <c r="E1" s="5"/>
    </row>
    <row r="2" spans="1:6" x14ac:dyDescent="0.25">
      <c r="A2" s="181" t="s">
        <v>93</v>
      </c>
      <c r="B2" s="182"/>
      <c r="C2" s="182"/>
      <c r="D2" s="182"/>
      <c r="E2" s="183"/>
      <c r="F2" s="59" t="s">
        <v>92</v>
      </c>
    </row>
    <row r="3" spans="1:6" x14ac:dyDescent="0.25">
      <c r="A3" s="184" t="s">
        <v>91</v>
      </c>
      <c r="B3" s="185"/>
      <c r="C3" s="185"/>
      <c r="D3" s="185"/>
      <c r="E3" s="186"/>
      <c r="F3" s="57" t="s">
        <v>584</v>
      </c>
    </row>
    <row r="4" spans="1:6" x14ac:dyDescent="0.25">
      <c r="A4" s="184" t="s">
        <v>90</v>
      </c>
      <c r="B4" s="185"/>
      <c r="C4" s="185"/>
      <c r="D4" s="185"/>
      <c r="E4" s="186"/>
      <c r="F4" s="12"/>
    </row>
    <row r="5" spans="1:6" x14ac:dyDescent="0.25">
      <c r="A5" s="184" t="s">
        <v>89</v>
      </c>
      <c r="B5" s="185"/>
      <c r="C5" s="185"/>
      <c r="D5" s="185"/>
      <c r="E5" s="186"/>
      <c r="F5" s="55" t="s">
        <v>88</v>
      </c>
    </row>
    <row r="6" spans="1:6" x14ac:dyDescent="0.25">
      <c r="A6" s="160"/>
      <c r="B6" s="160"/>
      <c r="C6" s="160"/>
      <c r="D6" s="160"/>
      <c r="E6" s="160"/>
      <c r="F6" s="53"/>
    </row>
    <row r="7" spans="1:6" x14ac:dyDescent="0.25">
      <c r="A7" s="53" t="s">
        <v>87</v>
      </c>
      <c r="B7" s="5"/>
      <c r="C7" s="5"/>
      <c r="D7" s="5"/>
      <c r="E7" s="5"/>
      <c r="F7" s="53" t="s">
        <v>86</v>
      </c>
    </row>
    <row r="8" spans="1:6" x14ac:dyDescent="0.25">
      <c r="A8" s="187"/>
      <c r="B8" s="188"/>
      <c r="C8" s="188"/>
      <c r="D8" s="188"/>
      <c r="E8" s="189"/>
      <c r="F8" s="52"/>
    </row>
    <row r="9" spans="1:6" x14ac:dyDescent="0.25">
      <c r="A9" s="196" t="s">
        <v>381</v>
      </c>
      <c r="B9" s="197"/>
      <c r="C9" s="197"/>
      <c r="D9" s="197"/>
      <c r="E9" s="198"/>
      <c r="F9" s="44" t="s">
        <v>84</v>
      </c>
    </row>
    <row r="10" spans="1:6" x14ac:dyDescent="0.25">
      <c r="A10" s="190" t="s">
        <v>585</v>
      </c>
      <c r="B10" s="191"/>
      <c r="C10" s="191"/>
      <c r="D10" s="191"/>
      <c r="E10" s="192"/>
      <c r="F10" s="44"/>
    </row>
    <row r="11" spans="1:6" x14ac:dyDescent="0.25">
      <c r="A11" s="193" t="s">
        <v>82</v>
      </c>
      <c r="B11" s="194"/>
      <c r="C11" s="194"/>
      <c r="D11" s="194"/>
      <c r="E11" s="195"/>
      <c r="F11" s="38"/>
    </row>
    <row r="12" spans="1:6" x14ac:dyDescent="0.25">
      <c r="A12" s="37"/>
      <c r="B12" s="37"/>
      <c r="C12" s="37"/>
      <c r="D12" s="37"/>
      <c r="E12" s="37"/>
      <c r="F12" s="36"/>
    </row>
    <row r="13" spans="1:6" x14ac:dyDescent="0.25">
      <c r="A13" s="35" t="s">
        <v>81</v>
      </c>
      <c r="B13" s="35" t="s">
        <v>80</v>
      </c>
      <c r="C13" s="35" t="s">
        <v>79</v>
      </c>
      <c r="D13" s="35" t="s">
        <v>78</v>
      </c>
      <c r="E13" s="25" t="s">
        <v>77</v>
      </c>
      <c r="F13" s="34" t="s">
        <v>76</v>
      </c>
    </row>
    <row r="14" spans="1:6" x14ac:dyDescent="0.25">
      <c r="A14" s="24">
        <v>2</v>
      </c>
      <c r="B14" s="24" t="s">
        <v>96</v>
      </c>
      <c r="C14" s="24" t="s">
        <v>58</v>
      </c>
      <c r="D14" s="24" t="s">
        <v>379</v>
      </c>
      <c r="E14" s="24" t="s">
        <v>380</v>
      </c>
      <c r="F14" s="22"/>
    </row>
    <row r="15" spans="1:6" x14ac:dyDescent="0.25">
      <c r="A15" s="24">
        <v>9</v>
      </c>
      <c r="B15" s="24" t="s">
        <v>96</v>
      </c>
      <c r="C15" s="24" t="s">
        <v>382</v>
      </c>
      <c r="D15" s="24">
        <v>9098</v>
      </c>
      <c r="E15" s="24" t="s">
        <v>383</v>
      </c>
      <c r="F15" s="22"/>
    </row>
    <row r="16" spans="1:6" x14ac:dyDescent="0.25">
      <c r="A16" s="24">
        <v>9</v>
      </c>
      <c r="B16" s="24" t="s">
        <v>96</v>
      </c>
      <c r="C16" s="24" t="s">
        <v>56</v>
      </c>
      <c r="D16" s="24" t="s">
        <v>386</v>
      </c>
      <c r="E16" s="24" t="s">
        <v>387</v>
      </c>
      <c r="F16" s="22"/>
    </row>
    <row r="17" spans="1:6" x14ac:dyDescent="0.25">
      <c r="A17" s="24">
        <v>1</v>
      </c>
      <c r="B17" s="24" t="s">
        <v>96</v>
      </c>
      <c r="C17" s="24" t="s">
        <v>382</v>
      </c>
      <c r="D17" s="24" t="s">
        <v>404</v>
      </c>
      <c r="E17" s="24" t="s">
        <v>405</v>
      </c>
      <c r="F17" s="22"/>
    </row>
    <row r="18" spans="1:6" x14ac:dyDescent="0.25">
      <c r="A18" s="24">
        <v>1</v>
      </c>
      <c r="B18" s="24" t="s">
        <v>96</v>
      </c>
      <c r="C18" s="24" t="s">
        <v>402</v>
      </c>
      <c r="D18" s="24">
        <v>4712</v>
      </c>
      <c r="E18" s="24" t="s">
        <v>403</v>
      </c>
      <c r="F18" s="22"/>
    </row>
    <row r="19" spans="1:6" x14ac:dyDescent="0.25">
      <c r="A19" s="24">
        <v>1</v>
      </c>
      <c r="B19" s="24" t="s">
        <v>96</v>
      </c>
      <c r="C19" s="24"/>
      <c r="D19" s="24"/>
      <c r="E19" s="24" t="s">
        <v>550</v>
      </c>
      <c r="F19" s="22"/>
    </row>
    <row r="20" spans="1:6" x14ac:dyDescent="0.25">
      <c r="A20" s="24">
        <v>1</v>
      </c>
      <c r="B20" s="24" t="s">
        <v>96</v>
      </c>
      <c r="C20" s="24" t="s">
        <v>458</v>
      </c>
      <c r="D20" s="24"/>
      <c r="E20" s="24" t="s">
        <v>459</v>
      </c>
      <c r="F20" s="22"/>
    </row>
    <row r="21" spans="1:6" x14ac:dyDescent="0.25">
      <c r="A21" s="24">
        <v>1</v>
      </c>
      <c r="B21" s="24" t="s">
        <v>96</v>
      </c>
      <c r="C21" s="24" t="s">
        <v>433</v>
      </c>
      <c r="D21" s="24" t="s">
        <v>441</v>
      </c>
      <c r="E21" s="24" t="s">
        <v>442</v>
      </c>
      <c r="F21" s="22"/>
    </row>
    <row r="22" spans="1:6" x14ac:dyDescent="0.25">
      <c r="A22" s="24">
        <v>1</v>
      </c>
      <c r="B22" s="24" t="s">
        <v>96</v>
      </c>
      <c r="C22" s="24" t="s">
        <v>456</v>
      </c>
      <c r="D22" s="24" t="s">
        <v>455</v>
      </c>
      <c r="E22" s="24" t="s">
        <v>457</v>
      </c>
      <c r="F22" s="22"/>
    </row>
    <row r="23" spans="1:6" x14ac:dyDescent="0.25">
      <c r="A23" s="24">
        <v>1</v>
      </c>
      <c r="B23" s="24" t="s">
        <v>96</v>
      </c>
      <c r="C23" s="24" t="s">
        <v>443</v>
      </c>
      <c r="D23" s="24">
        <v>8257</v>
      </c>
      <c r="E23" s="24" t="s">
        <v>444</v>
      </c>
      <c r="F23" s="22"/>
    </row>
    <row r="24" spans="1:6" x14ac:dyDescent="0.25">
      <c r="A24" s="24">
        <v>1</v>
      </c>
      <c r="B24" s="24" t="s">
        <v>96</v>
      </c>
      <c r="C24" s="24" t="s">
        <v>114</v>
      </c>
      <c r="D24" s="24" t="s">
        <v>429</v>
      </c>
      <c r="E24" s="24" t="s">
        <v>552</v>
      </c>
      <c r="F24" s="22"/>
    </row>
    <row r="25" spans="1:6" x14ac:dyDescent="0.25">
      <c r="A25" s="24">
        <v>5</v>
      </c>
      <c r="B25" s="24" t="s">
        <v>96</v>
      </c>
      <c r="C25" s="24" t="s">
        <v>114</v>
      </c>
      <c r="D25" s="24" t="s">
        <v>428</v>
      </c>
      <c r="E25" s="24" t="s">
        <v>553</v>
      </c>
      <c r="F25" s="22"/>
    </row>
    <row r="26" spans="1:6" x14ac:dyDescent="0.25">
      <c r="A26" s="24">
        <v>19</v>
      </c>
      <c r="B26" s="24" t="s">
        <v>96</v>
      </c>
      <c r="C26" s="24" t="s">
        <v>114</v>
      </c>
      <c r="D26" s="24" t="s">
        <v>426</v>
      </c>
      <c r="E26" s="24" t="s">
        <v>427</v>
      </c>
      <c r="F26" s="22"/>
    </row>
    <row r="27" spans="1:6" x14ac:dyDescent="0.25">
      <c r="A27" s="24">
        <v>1</v>
      </c>
      <c r="B27" s="24" t="s">
        <v>96</v>
      </c>
      <c r="C27" s="24"/>
      <c r="D27" s="24"/>
      <c r="E27" s="24" t="s">
        <v>554</v>
      </c>
      <c r="F27" s="22"/>
    </row>
    <row r="28" spans="1:6" x14ac:dyDescent="0.25">
      <c r="A28" s="24">
        <v>13</v>
      </c>
      <c r="B28" s="24" t="s">
        <v>96</v>
      </c>
      <c r="C28" s="24" t="s">
        <v>114</v>
      </c>
      <c r="D28" s="24">
        <v>14210</v>
      </c>
      <c r="E28" s="24" t="s">
        <v>302</v>
      </c>
      <c r="F28" s="22"/>
    </row>
    <row r="29" spans="1:6" x14ac:dyDescent="0.25">
      <c r="A29" s="24">
        <v>2</v>
      </c>
      <c r="B29" s="24" t="s">
        <v>96</v>
      </c>
      <c r="C29" s="24" t="s">
        <v>114</v>
      </c>
      <c r="D29" s="24">
        <v>14804</v>
      </c>
      <c r="E29" s="24" t="s">
        <v>555</v>
      </c>
      <c r="F29" s="22"/>
    </row>
    <row r="30" spans="1:6" x14ac:dyDescent="0.25">
      <c r="A30" s="24">
        <v>3</v>
      </c>
      <c r="B30" s="24" t="s">
        <v>96</v>
      </c>
      <c r="C30" s="24" t="s">
        <v>114</v>
      </c>
      <c r="D30" s="24"/>
      <c r="E30" s="24" t="s">
        <v>299</v>
      </c>
      <c r="F30" s="22"/>
    </row>
    <row r="31" spans="1:6" x14ac:dyDescent="0.25">
      <c r="A31" s="24">
        <v>1</v>
      </c>
      <c r="B31" s="24" t="s">
        <v>96</v>
      </c>
      <c r="C31" s="24" t="s">
        <v>430</v>
      </c>
      <c r="D31" s="24" t="s">
        <v>196</v>
      </c>
      <c r="E31" s="24" t="s">
        <v>431</v>
      </c>
      <c r="F31" s="22"/>
    </row>
    <row r="32" spans="1:6" x14ac:dyDescent="0.25">
      <c r="A32" s="24">
        <v>2</v>
      </c>
      <c r="B32" s="24" t="s">
        <v>96</v>
      </c>
      <c r="C32" s="24" t="s">
        <v>433</v>
      </c>
      <c r="D32" s="24" t="s">
        <v>432</v>
      </c>
      <c r="E32" s="24" t="s">
        <v>434</v>
      </c>
      <c r="F32" s="22"/>
    </row>
    <row r="33" spans="1:6" x14ac:dyDescent="0.25">
      <c r="A33" s="24">
        <v>2</v>
      </c>
      <c r="B33" s="24" t="s">
        <v>96</v>
      </c>
      <c r="C33" s="24" t="s">
        <v>433</v>
      </c>
      <c r="D33" s="24" t="s">
        <v>435</v>
      </c>
      <c r="E33" s="24" t="s">
        <v>436</v>
      </c>
      <c r="F33" s="22"/>
    </row>
    <row r="34" spans="1:6" x14ac:dyDescent="0.25">
      <c r="A34" s="24">
        <v>3</v>
      </c>
      <c r="B34" s="24" t="s">
        <v>96</v>
      </c>
      <c r="C34" s="24"/>
      <c r="D34" s="24"/>
      <c r="E34" s="24" t="s">
        <v>556</v>
      </c>
      <c r="F34" s="22"/>
    </row>
    <row r="35" spans="1:6" x14ac:dyDescent="0.25">
      <c r="A35" s="24">
        <v>1</v>
      </c>
      <c r="B35" s="24" t="s">
        <v>96</v>
      </c>
      <c r="C35" s="24" t="s">
        <v>114</v>
      </c>
      <c r="D35" s="24" t="s">
        <v>437</v>
      </c>
      <c r="E35" s="24" t="s">
        <v>438</v>
      </c>
      <c r="F35" s="22"/>
    </row>
    <row r="36" spans="1:6" x14ac:dyDescent="0.25">
      <c r="A36" s="24">
        <v>1</v>
      </c>
      <c r="B36" s="24" t="s">
        <v>96</v>
      </c>
      <c r="C36" s="24" t="s">
        <v>114</v>
      </c>
      <c r="D36" s="24" t="s">
        <v>439</v>
      </c>
      <c r="E36" s="24" t="s">
        <v>440</v>
      </c>
      <c r="F36" s="22"/>
    </row>
    <row r="37" spans="1:6" x14ac:dyDescent="0.25">
      <c r="A37" s="24">
        <v>1</v>
      </c>
      <c r="B37" s="24" t="s">
        <v>96</v>
      </c>
      <c r="C37" s="24"/>
      <c r="D37" s="24"/>
      <c r="E37" s="24" t="s">
        <v>557</v>
      </c>
      <c r="F37" s="22"/>
    </row>
    <row r="38" spans="1:6" x14ac:dyDescent="0.25">
      <c r="A38" s="19"/>
      <c r="B38" s="19"/>
      <c r="C38" s="19"/>
      <c r="D38" s="19"/>
      <c r="E38" s="19"/>
      <c r="F38" s="21"/>
    </row>
    <row r="39" spans="1:6" x14ac:dyDescent="0.25">
      <c r="A39" s="19"/>
      <c r="B39" s="19"/>
      <c r="C39" s="19"/>
      <c r="D39" s="19"/>
      <c r="E39" s="19"/>
      <c r="F39" s="19"/>
    </row>
    <row r="40" spans="1:6" x14ac:dyDescent="0.25">
      <c r="A40" s="11" t="s">
        <v>37</v>
      </c>
      <c r="B40" s="10"/>
      <c r="C40" s="10"/>
      <c r="D40" s="10"/>
      <c r="E40" s="10"/>
      <c r="F40" s="13" t="s">
        <v>36</v>
      </c>
    </row>
    <row r="41" spans="1:6" x14ac:dyDescent="0.25">
      <c r="A41" s="11"/>
      <c r="B41" s="10"/>
      <c r="C41" s="10"/>
      <c r="D41" s="10"/>
      <c r="E41" s="10"/>
      <c r="F41" s="17"/>
    </row>
    <row r="42" spans="1:6" x14ac:dyDescent="0.25">
      <c r="A42" s="11" t="s">
        <v>35</v>
      </c>
      <c r="B42" s="10"/>
      <c r="C42" s="10"/>
      <c r="D42" s="10"/>
      <c r="E42" s="10"/>
      <c r="F42" s="6"/>
    </row>
    <row r="43" spans="1:6" x14ac:dyDescent="0.25">
      <c r="A43" s="15"/>
      <c r="B43" s="14"/>
      <c r="C43" s="14"/>
      <c r="D43" s="14"/>
      <c r="E43" s="14"/>
      <c r="F43" s="13" t="s">
        <v>34</v>
      </c>
    </row>
    <row r="44" spans="1:6" x14ac:dyDescent="0.25">
      <c r="A44" s="11" t="s">
        <v>586</v>
      </c>
      <c r="B44" s="10"/>
      <c r="C44" s="10"/>
      <c r="D44" s="10"/>
      <c r="E44" s="10"/>
      <c r="F44" s="9"/>
    </row>
    <row r="45" spans="1:6" x14ac:dyDescent="0.25">
      <c r="A45" s="8"/>
      <c r="B45" s="7"/>
      <c r="C45" s="7"/>
      <c r="D45" s="7"/>
      <c r="E45" s="7"/>
      <c r="F45" s="6"/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31496062992125984" right="0.31496062992125984" top="0.35433070866141736" bottom="0.74803149606299213" header="0.31496062992125984" footer="0.31496062992125984"/>
  <pageSetup paperSize="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39518-8AAF-4519-A73D-BBD177F7D16B}">
  <sheetPr>
    <pageSetUpPr fitToPage="1"/>
  </sheetPr>
  <dimension ref="A1:I68"/>
  <sheetViews>
    <sheetView tabSelected="1" topLeftCell="A49" zoomScale="110" zoomScaleNormal="110" workbookViewId="0">
      <selection activeCell="B56" sqref="B56"/>
    </sheetView>
  </sheetViews>
  <sheetFormatPr defaultRowHeight="15" x14ac:dyDescent="0.25"/>
  <cols>
    <col min="4" max="4" width="12.5703125" customWidth="1"/>
    <col min="5" max="5" width="36.7109375" customWidth="1"/>
    <col min="6" max="6" width="39.5703125" customWidth="1"/>
    <col min="7" max="7" width="9.140625" style="3"/>
    <col min="8" max="8" width="12" customWidth="1"/>
    <col min="9" max="9" width="12" style="3" customWidth="1"/>
  </cols>
  <sheetData>
    <row r="1" spans="1:8" x14ac:dyDescent="0.25">
      <c r="A1" s="5"/>
      <c r="B1" s="5"/>
      <c r="C1" s="5"/>
      <c r="D1" s="5"/>
      <c r="E1" s="5"/>
    </row>
    <row r="2" spans="1:8" x14ac:dyDescent="0.25">
      <c r="A2" s="181" t="s">
        <v>93</v>
      </c>
      <c r="B2" s="182"/>
      <c r="C2" s="182"/>
      <c r="D2" s="182"/>
      <c r="E2" s="183"/>
      <c r="F2" s="59" t="s">
        <v>92</v>
      </c>
    </row>
    <row r="3" spans="1:8" x14ac:dyDescent="0.25">
      <c r="A3" s="184" t="s">
        <v>91</v>
      </c>
      <c r="B3" s="185"/>
      <c r="C3" s="185"/>
      <c r="D3" s="185"/>
      <c r="E3" s="186"/>
      <c r="F3" s="57" t="s">
        <v>653</v>
      </c>
    </row>
    <row r="4" spans="1:8" x14ac:dyDescent="0.25">
      <c r="A4" s="184" t="s">
        <v>90</v>
      </c>
      <c r="B4" s="185"/>
      <c r="C4" s="185"/>
      <c r="D4" s="185"/>
      <c r="E4" s="186"/>
      <c r="F4" s="12"/>
    </row>
    <row r="5" spans="1:8" x14ac:dyDescent="0.25">
      <c r="A5" s="184" t="s">
        <v>89</v>
      </c>
      <c r="B5" s="185"/>
      <c r="C5" s="185"/>
      <c r="D5" s="185"/>
      <c r="E5" s="186"/>
      <c r="F5" s="55" t="s">
        <v>88</v>
      </c>
    </row>
    <row r="6" spans="1:8" x14ac:dyDescent="0.25">
      <c r="A6" s="177"/>
      <c r="B6" s="177"/>
      <c r="C6" s="177"/>
      <c r="D6" s="177"/>
      <c r="E6" s="177"/>
      <c r="F6" s="53"/>
    </row>
    <row r="7" spans="1:8" x14ac:dyDescent="0.25">
      <c r="A7" s="53" t="s">
        <v>87</v>
      </c>
      <c r="B7" s="5"/>
      <c r="C7" s="5"/>
      <c r="D7" s="5"/>
      <c r="E7" s="5"/>
      <c r="F7" s="53" t="s">
        <v>86</v>
      </c>
    </row>
    <row r="8" spans="1:8" x14ac:dyDescent="0.25">
      <c r="A8" s="187"/>
      <c r="B8" s="188"/>
      <c r="C8" s="188"/>
      <c r="D8" s="188"/>
      <c r="E8" s="189"/>
      <c r="F8" s="52"/>
    </row>
    <row r="9" spans="1:8" x14ac:dyDescent="0.25">
      <c r="A9" s="196" t="s">
        <v>655</v>
      </c>
      <c r="B9" s="197"/>
      <c r="C9" s="197"/>
      <c r="D9" s="197"/>
      <c r="E9" s="198"/>
      <c r="F9" s="44" t="s">
        <v>84</v>
      </c>
    </row>
    <row r="10" spans="1:8" x14ac:dyDescent="0.25">
      <c r="A10" s="190" t="s">
        <v>656</v>
      </c>
      <c r="B10" s="191"/>
      <c r="C10" s="191"/>
      <c r="D10" s="191"/>
      <c r="E10" s="192"/>
      <c r="F10" s="44"/>
    </row>
    <row r="11" spans="1:8" x14ac:dyDescent="0.25">
      <c r="A11" s="193" t="s">
        <v>99</v>
      </c>
      <c r="B11" s="194"/>
      <c r="C11" s="194"/>
      <c r="D11" s="194"/>
      <c r="E11" s="195"/>
      <c r="F11" s="38"/>
    </row>
    <row r="12" spans="1:8" x14ac:dyDescent="0.25">
      <c r="A12" s="37"/>
      <c r="B12" s="37"/>
      <c r="C12" s="37"/>
      <c r="D12" s="37"/>
      <c r="E12" s="37"/>
      <c r="F12" s="36"/>
    </row>
    <row r="13" spans="1:8" x14ac:dyDescent="0.25">
      <c r="A13" s="35" t="s">
        <v>81</v>
      </c>
      <c r="B13" s="35" t="s">
        <v>80</v>
      </c>
      <c r="C13" s="35" t="s">
        <v>79</v>
      </c>
      <c r="D13" s="35" t="s">
        <v>78</v>
      </c>
      <c r="E13" s="25" t="s">
        <v>77</v>
      </c>
      <c r="F13" s="34" t="s">
        <v>76</v>
      </c>
    </row>
    <row r="14" spans="1:8" x14ac:dyDescent="0.25">
      <c r="A14" s="32">
        <v>10</v>
      </c>
      <c r="B14" s="27" t="s">
        <v>96</v>
      </c>
      <c r="C14" s="24" t="s">
        <v>142</v>
      </c>
      <c r="D14" s="24" t="s">
        <v>657</v>
      </c>
      <c r="E14" s="24" t="s">
        <v>658</v>
      </c>
      <c r="F14" s="24"/>
      <c r="G14" s="3">
        <v>0.54700000000000004</v>
      </c>
      <c r="H14" s="1">
        <f>G14*A14</f>
        <v>5.4700000000000006</v>
      </c>
    </row>
    <row r="15" spans="1:8" x14ac:dyDescent="0.25">
      <c r="A15" s="32">
        <v>5</v>
      </c>
      <c r="B15" s="27" t="s">
        <v>96</v>
      </c>
      <c r="C15" s="24" t="s">
        <v>394</v>
      </c>
      <c r="D15" s="24">
        <v>60419</v>
      </c>
      <c r="E15" s="24" t="s">
        <v>659</v>
      </c>
      <c r="F15" s="24"/>
      <c r="G15" s="3">
        <v>9.1541999999999994</v>
      </c>
      <c r="H15" s="1">
        <f t="shared" ref="H15:H28" si="0">G15*A15</f>
        <v>45.771000000000001</v>
      </c>
    </row>
    <row r="16" spans="1:8" x14ac:dyDescent="0.25">
      <c r="A16" s="32">
        <v>5</v>
      </c>
      <c r="B16" s="27" t="s">
        <v>96</v>
      </c>
      <c r="C16" s="24" t="s">
        <v>56</v>
      </c>
      <c r="D16" s="24" t="s">
        <v>660</v>
      </c>
      <c r="E16" s="24" t="s">
        <v>661</v>
      </c>
      <c r="F16" s="24"/>
      <c r="G16" s="3">
        <v>3.7483200000000001</v>
      </c>
      <c r="H16" s="1">
        <f t="shared" si="0"/>
        <v>18.741600000000002</v>
      </c>
    </row>
    <row r="17" spans="1:9" x14ac:dyDescent="0.25">
      <c r="A17" s="32">
        <v>5</v>
      </c>
      <c r="B17" s="27" t="s">
        <v>96</v>
      </c>
      <c r="C17" s="24" t="s">
        <v>114</v>
      </c>
      <c r="D17" s="24">
        <v>14803</v>
      </c>
      <c r="E17" s="24" t="s">
        <v>662</v>
      </c>
      <c r="F17" s="24"/>
      <c r="G17" s="3">
        <v>1.7613000000000001</v>
      </c>
      <c r="H17" s="1">
        <f t="shared" si="0"/>
        <v>8.8064999999999998</v>
      </c>
    </row>
    <row r="18" spans="1:9" x14ac:dyDescent="0.25">
      <c r="A18" s="32">
        <v>15</v>
      </c>
      <c r="B18" s="27" t="s">
        <v>96</v>
      </c>
      <c r="C18" s="24" t="s">
        <v>135</v>
      </c>
      <c r="D18" s="24" t="s">
        <v>663</v>
      </c>
      <c r="E18" s="24" t="s">
        <v>664</v>
      </c>
      <c r="F18" s="24"/>
      <c r="G18" s="3">
        <v>0.77100000000000002</v>
      </c>
      <c r="H18" s="1">
        <f t="shared" si="0"/>
        <v>11.565</v>
      </c>
    </row>
    <row r="19" spans="1:9" x14ac:dyDescent="0.25">
      <c r="A19" s="32">
        <v>360</v>
      </c>
      <c r="B19" s="27" t="s">
        <v>39</v>
      </c>
      <c r="C19" s="24" t="s">
        <v>665</v>
      </c>
      <c r="D19" s="24" t="s">
        <v>666</v>
      </c>
      <c r="E19" s="24" t="s">
        <v>667</v>
      </c>
      <c r="F19" s="24"/>
      <c r="G19" s="3">
        <v>0.315</v>
      </c>
      <c r="H19" s="1">
        <f t="shared" si="0"/>
        <v>113.4</v>
      </c>
    </row>
    <row r="20" spans="1:9" x14ac:dyDescent="0.25">
      <c r="A20" s="32">
        <v>5</v>
      </c>
      <c r="B20" s="27" t="s">
        <v>96</v>
      </c>
      <c r="C20" s="24" t="s">
        <v>668</v>
      </c>
      <c r="D20" s="24" t="s">
        <v>669</v>
      </c>
      <c r="E20" s="24"/>
      <c r="F20" s="24"/>
      <c r="G20" s="3">
        <v>7</v>
      </c>
      <c r="H20" s="1">
        <f t="shared" si="0"/>
        <v>35</v>
      </c>
    </row>
    <row r="21" spans="1:9" x14ac:dyDescent="0.25">
      <c r="A21" s="32">
        <v>1</v>
      </c>
      <c r="B21" s="27" t="s">
        <v>96</v>
      </c>
      <c r="C21" s="24"/>
      <c r="D21" s="24"/>
      <c r="E21" s="24" t="s">
        <v>681</v>
      </c>
      <c r="F21" s="24"/>
      <c r="H21" s="1"/>
    </row>
    <row r="22" spans="1:9" x14ac:dyDescent="0.25">
      <c r="A22" s="179">
        <v>5</v>
      </c>
      <c r="B22" s="27" t="s">
        <v>96</v>
      </c>
      <c r="C22" s="30" t="s">
        <v>288</v>
      </c>
      <c r="D22" s="24" t="s">
        <v>671</v>
      </c>
      <c r="E22" s="30" t="s">
        <v>670</v>
      </c>
      <c r="F22" s="22"/>
      <c r="G22" s="3">
        <v>3.6</v>
      </c>
      <c r="H22" s="1">
        <f t="shared" si="0"/>
        <v>18</v>
      </c>
    </row>
    <row r="23" spans="1:9" x14ac:dyDescent="0.25">
      <c r="A23" s="179">
        <v>5</v>
      </c>
      <c r="B23" s="27" t="s">
        <v>96</v>
      </c>
      <c r="C23" s="30" t="s">
        <v>288</v>
      </c>
      <c r="D23" s="24" t="s">
        <v>671</v>
      </c>
      <c r="E23" s="30" t="s">
        <v>291</v>
      </c>
      <c r="F23" s="22"/>
      <c r="G23" s="3">
        <v>2</v>
      </c>
      <c r="H23" s="1">
        <f t="shared" si="0"/>
        <v>10</v>
      </c>
    </row>
    <row r="24" spans="1:9" x14ac:dyDescent="0.25">
      <c r="A24" s="32">
        <v>5</v>
      </c>
      <c r="B24" s="27" t="s">
        <v>96</v>
      </c>
      <c r="C24" s="24" t="s">
        <v>288</v>
      </c>
      <c r="D24" s="24" t="s">
        <v>671</v>
      </c>
      <c r="E24" s="24" t="s">
        <v>131</v>
      </c>
      <c r="F24" s="22"/>
      <c r="G24" s="3">
        <v>0.64</v>
      </c>
      <c r="H24" s="1">
        <f t="shared" si="0"/>
        <v>3.2</v>
      </c>
    </row>
    <row r="25" spans="1:9" x14ac:dyDescent="0.25">
      <c r="A25" s="180">
        <v>5</v>
      </c>
      <c r="B25" s="84" t="s">
        <v>96</v>
      </c>
      <c r="C25" s="85"/>
      <c r="D25" s="85"/>
      <c r="E25" s="85" t="s">
        <v>251</v>
      </c>
      <c r="F25" s="22"/>
      <c r="G25" s="3">
        <v>2.5</v>
      </c>
      <c r="H25" s="1">
        <f t="shared" si="0"/>
        <v>12.5</v>
      </c>
    </row>
    <row r="26" spans="1:9" x14ac:dyDescent="0.25">
      <c r="A26" s="32">
        <v>3</v>
      </c>
      <c r="B26" s="24" t="s">
        <v>96</v>
      </c>
      <c r="C26" s="24"/>
      <c r="D26" s="24"/>
      <c r="E26" s="24" t="s">
        <v>157</v>
      </c>
      <c r="F26" s="22"/>
      <c r="G26" s="3">
        <v>3</v>
      </c>
      <c r="H26" s="1">
        <f t="shared" si="0"/>
        <v>9</v>
      </c>
    </row>
    <row r="27" spans="1:9" x14ac:dyDescent="0.25">
      <c r="A27" s="31">
        <v>4</v>
      </c>
      <c r="B27" s="24" t="s">
        <v>96</v>
      </c>
      <c r="C27" s="24"/>
      <c r="D27" s="24"/>
      <c r="E27" s="24" t="s">
        <v>672</v>
      </c>
      <c r="F27" s="22"/>
      <c r="G27" s="3">
        <v>1.1000000000000001</v>
      </c>
      <c r="H27" s="1">
        <f t="shared" si="0"/>
        <v>4.4000000000000004</v>
      </c>
    </row>
    <row r="28" spans="1:9" x14ac:dyDescent="0.25">
      <c r="A28" s="32">
        <v>4</v>
      </c>
      <c r="B28" s="24" t="s">
        <v>96</v>
      </c>
      <c r="C28" s="24"/>
      <c r="D28" s="24"/>
      <c r="E28" s="24" t="s">
        <v>676</v>
      </c>
      <c r="F28" s="22"/>
      <c r="G28" s="3">
        <v>1</v>
      </c>
      <c r="H28" s="1">
        <f t="shared" si="0"/>
        <v>4</v>
      </c>
    </row>
    <row r="29" spans="1:9" x14ac:dyDescent="0.25">
      <c r="A29" s="24"/>
      <c r="B29" s="24"/>
      <c r="C29" s="24"/>
      <c r="D29" s="24"/>
      <c r="E29" s="24" t="s">
        <v>673</v>
      </c>
      <c r="F29" s="22"/>
      <c r="H29" s="1">
        <v>18</v>
      </c>
    </row>
    <row r="30" spans="1:9" x14ac:dyDescent="0.25">
      <c r="A30" s="24"/>
      <c r="B30" s="24"/>
      <c r="C30" s="24"/>
      <c r="D30" s="24"/>
      <c r="E30" s="24"/>
      <c r="F30" s="22"/>
      <c r="H30" s="178">
        <f>SUM(H14:H29)</f>
        <v>317.85409999999996</v>
      </c>
      <c r="I30" s="90">
        <v>0.25</v>
      </c>
    </row>
    <row r="31" spans="1:9" x14ac:dyDescent="0.25">
      <c r="A31" s="24"/>
      <c r="B31" s="24"/>
      <c r="C31" s="24"/>
      <c r="D31" s="24"/>
      <c r="E31" s="24"/>
      <c r="F31" s="22"/>
      <c r="H31" t="s">
        <v>210</v>
      </c>
      <c r="I31" s="3">
        <f>H30*I30+H30</f>
        <v>397.31762499999996</v>
      </c>
    </row>
    <row r="32" spans="1:9" x14ac:dyDescent="0.25">
      <c r="A32" s="24"/>
      <c r="B32" s="24"/>
      <c r="C32" s="24"/>
      <c r="D32" s="24"/>
      <c r="E32" s="24"/>
      <c r="F32" s="24"/>
      <c r="H32" t="s">
        <v>674</v>
      </c>
      <c r="I32" s="3">
        <f>34*25</f>
        <v>850</v>
      </c>
    </row>
    <row r="33" spans="1:9" x14ac:dyDescent="0.25">
      <c r="A33" s="24"/>
      <c r="B33" s="24"/>
      <c r="C33" s="24"/>
      <c r="D33" s="24"/>
      <c r="E33" s="24"/>
      <c r="F33" s="24"/>
      <c r="H33" t="s">
        <v>675</v>
      </c>
      <c r="I33" s="3">
        <v>250</v>
      </c>
    </row>
    <row r="34" spans="1:9" x14ac:dyDescent="0.25">
      <c r="A34" s="24"/>
      <c r="B34" s="24"/>
      <c r="C34" s="24"/>
      <c r="D34" s="24"/>
      <c r="E34" s="24"/>
      <c r="F34" s="24"/>
    </row>
    <row r="35" spans="1:9" x14ac:dyDescent="0.25">
      <c r="A35" s="24"/>
      <c r="B35" s="24"/>
      <c r="C35" s="24"/>
      <c r="D35" s="24"/>
      <c r="E35" s="24"/>
      <c r="F35" s="22"/>
      <c r="I35" s="3">
        <f>SUM(I31:I33)</f>
        <v>1497.3176249999999</v>
      </c>
    </row>
    <row r="36" spans="1:9" x14ac:dyDescent="0.25">
      <c r="A36" s="24"/>
      <c r="B36" s="24"/>
      <c r="C36" s="24"/>
      <c r="D36" s="24"/>
      <c r="E36" s="24"/>
      <c r="F36" s="22"/>
    </row>
    <row r="37" spans="1:9" x14ac:dyDescent="0.25">
      <c r="A37" s="24"/>
      <c r="B37" s="24"/>
      <c r="C37" s="24"/>
      <c r="D37" s="24"/>
      <c r="E37" s="86"/>
      <c r="F37" s="87"/>
    </row>
    <row r="38" spans="1:9" x14ac:dyDescent="0.25">
      <c r="A38" s="19"/>
      <c r="B38" s="19"/>
      <c r="C38" s="19"/>
      <c r="D38" s="19"/>
      <c r="E38" s="34"/>
      <c r="F38" s="88"/>
    </row>
    <row r="39" spans="1:9" x14ac:dyDescent="0.25">
      <c r="A39" s="19"/>
      <c r="B39" s="19"/>
      <c r="C39" s="19"/>
      <c r="D39" s="19"/>
      <c r="E39" s="19"/>
      <c r="F39" s="21"/>
    </row>
    <row r="40" spans="1:9" x14ac:dyDescent="0.25">
      <c r="A40" s="19"/>
      <c r="B40" s="19"/>
      <c r="C40" s="19"/>
      <c r="D40" s="19"/>
      <c r="E40" s="19"/>
      <c r="F40" s="19"/>
    </row>
    <row r="41" spans="1:9" x14ac:dyDescent="0.25">
      <c r="A41" s="11" t="s">
        <v>37</v>
      </c>
      <c r="B41" s="10"/>
      <c r="C41" s="10"/>
      <c r="D41" s="10"/>
      <c r="E41" s="10"/>
      <c r="F41" s="13" t="s">
        <v>36</v>
      </c>
    </row>
    <row r="42" spans="1:9" x14ac:dyDescent="0.25">
      <c r="A42" s="11"/>
      <c r="B42" s="10"/>
      <c r="C42" s="10"/>
      <c r="D42" s="10"/>
      <c r="E42" s="10"/>
      <c r="F42" s="17"/>
    </row>
    <row r="43" spans="1:9" x14ac:dyDescent="0.25">
      <c r="A43" s="11" t="s">
        <v>35</v>
      </c>
      <c r="B43" s="10"/>
      <c r="C43" s="10"/>
      <c r="D43" s="10"/>
      <c r="E43" s="10"/>
      <c r="F43" s="6"/>
    </row>
    <row r="44" spans="1:9" x14ac:dyDescent="0.25">
      <c r="A44" s="15"/>
      <c r="B44" s="14"/>
      <c r="C44" s="14"/>
      <c r="D44" s="14"/>
      <c r="E44" s="14"/>
      <c r="F44" s="13" t="s">
        <v>34</v>
      </c>
    </row>
    <row r="45" spans="1:9" x14ac:dyDescent="0.25">
      <c r="A45" s="11" t="s">
        <v>654</v>
      </c>
      <c r="B45" s="10"/>
      <c r="C45" s="10"/>
      <c r="D45" s="10"/>
      <c r="E45" s="10"/>
      <c r="F45" s="9"/>
    </row>
    <row r="46" spans="1:9" x14ac:dyDescent="0.25">
      <c r="A46" s="8"/>
      <c r="B46" s="7"/>
      <c r="C46" s="7"/>
      <c r="D46" s="7"/>
      <c r="E46" s="7"/>
      <c r="F46" s="6"/>
    </row>
    <row r="49" spans="2:6" x14ac:dyDescent="0.25">
      <c r="B49" t="s">
        <v>677</v>
      </c>
    </row>
    <row r="50" spans="2:6" x14ac:dyDescent="0.25">
      <c r="C50" t="s">
        <v>678</v>
      </c>
      <c r="F50" s="143">
        <v>600</v>
      </c>
    </row>
    <row r="51" spans="2:6" x14ac:dyDescent="0.25">
      <c r="C51" t="s">
        <v>679</v>
      </c>
      <c r="F51" s="143">
        <v>450</v>
      </c>
    </row>
    <row r="52" spans="2:6" x14ac:dyDescent="0.25">
      <c r="C52" t="s">
        <v>680</v>
      </c>
      <c r="F52" s="60">
        <v>90</v>
      </c>
    </row>
    <row r="54" spans="2:6" x14ac:dyDescent="0.25">
      <c r="E54" t="s">
        <v>685</v>
      </c>
      <c r="F54" s="1">
        <f>SUM(F50:F53)</f>
        <v>1140</v>
      </c>
    </row>
    <row r="56" spans="2:6" x14ac:dyDescent="0.25">
      <c r="B56" s="159" t="s">
        <v>688</v>
      </c>
    </row>
    <row r="57" spans="2:6" x14ac:dyDescent="0.25">
      <c r="B57" t="s">
        <v>686</v>
      </c>
      <c r="E57" s="1">
        <f>F54/5</f>
        <v>228</v>
      </c>
    </row>
    <row r="59" spans="2:6" x14ac:dyDescent="0.25">
      <c r="B59" t="s">
        <v>682</v>
      </c>
    </row>
    <row r="60" spans="2:6" x14ac:dyDescent="0.25">
      <c r="C60" t="s">
        <v>687</v>
      </c>
      <c r="E60" s="3">
        <v>40</v>
      </c>
    </row>
    <row r="61" spans="2:6" x14ac:dyDescent="0.25">
      <c r="C61" t="s">
        <v>683</v>
      </c>
      <c r="E61" s="3">
        <v>15</v>
      </c>
    </row>
    <row r="62" spans="2:6" x14ac:dyDescent="0.25">
      <c r="C62" t="s">
        <v>684</v>
      </c>
      <c r="E62" s="60">
        <v>36</v>
      </c>
    </row>
    <row r="64" spans="2:6" x14ac:dyDescent="0.25">
      <c r="E64" s="1">
        <f>SUM(E57:E62)</f>
        <v>319</v>
      </c>
    </row>
    <row r="65" spans="3:5" x14ac:dyDescent="0.25">
      <c r="D65" t="s">
        <v>689</v>
      </c>
      <c r="E65" s="1">
        <f>E64*22/100</f>
        <v>70.180000000000007</v>
      </c>
    </row>
    <row r="66" spans="3:5" x14ac:dyDescent="0.25">
      <c r="E66" s="41"/>
    </row>
    <row r="68" spans="3:5" x14ac:dyDescent="0.25">
      <c r="C68" s="159" t="s">
        <v>344</v>
      </c>
      <c r="D68" s="159"/>
      <c r="E68" s="211">
        <f>SUM(E64:E65)</f>
        <v>389.18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31496062992125984" right="0.31496062992125984" top="0.74803149606299213" bottom="0.74803149606299213" header="0.31496062992125984" footer="0.31496062992125984"/>
  <pageSetup paperSize="9" scale="7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169A9-0605-4C05-A092-129C6F6F8868}">
  <dimension ref="A1:F45"/>
  <sheetViews>
    <sheetView workbookViewId="0">
      <selection activeCell="G13" sqref="G13"/>
    </sheetView>
  </sheetViews>
  <sheetFormatPr defaultRowHeight="15" x14ac:dyDescent="0.25"/>
  <cols>
    <col min="6" max="6" width="34.7109375" bestFit="1" customWidth="1"/>
  </cols>
  <sheetData>
    <row r="1" spans="1:6" x14ac:dyDescent="0.25">
      <c r="A1" s="5"/>
      <c r="B1" s="5"/>
      <c r="C1" s="5"/>
      <c r="D1" s="5"/>
      <c r="E1" s="5"/>
    </row>
    <row r="2" spans="1:6" x14ac:dyDescent="0.25">
      <c r="A2" s="181" t="s">
        <v>93</v>
      </c>
      <c r="B2" s="182"/>
      <c r="C2" s="182"/>
      <c r="D2" s="182"/>
      <c r="E2" s="183"/>
      <c r="F2" s="59" t="s">
        <v>92</v>
      </c>
    </row>
    <row r="3" spans="1:6" x14ac:dyDescent="0.25">
      <c r="A3" s="184" t="s">
        <v>91</v>
      </c>
      <c r="B3" s="185"/>
      <c r="C3" s="185"/>
      <c r="D3" s="185"/>
      <c r="E3" s="186"/>
      <c r="F3" s="57" t="s">
        <v>635</v>
      </c>
    </row>
    <row r="4" spans="1:6" x14ac:dyDescent="0.25">
      <c r="A4" s="184" t="s">
        <v>90</v>
      </c>
      <c r="B4" s="185"/>
      <c r="C4" s="185"/>
      <c r="D4" s="185"/>
      <c r="E4" s="186"/>
      <c r="F4" s="12"/>
    </row>
    <row r="5" spans="1:6" x14ac:dyDescent="0.25">
      <c r="A5" s="184" t="s">
        <v>89</v>
      </c>
      <c r="B5" s="185"/>
      <c r="C5" s="185"/>
      <c r="D5" s="185"/>
      <c r="E5" s="186"/>
      <c r="F5" s="55" t="s">
        <v>187</v>
      </c>
    </row>
    <row r="6" spans="1:6" x14ac:dyDescent="0.25">
      <c r="A6" s="169"/>
      <c r="B6" s="169"/>
      <c r="C6" s="169"/>
      <c r="D6" s="169"/>
      <c r="E6" s="169"/>
      <c r="F6" s="53"/>
    </row>
    <row r="7" spans="1:6" x14ac:dyDescent="0.25">
      <c r="A7" s="53" t="s">
        <v>87</v>
      </c>
      <c r="B7" s="5"/>
      <c r="C7" s="5"/>
      <c r="D7" s="5"/>
      <c r="E7" s="5"/>
      <c r="F7" s="53" t="s">
        <v>86</v>
      </c>
    </row>
    <row r="8" spans="1:6" x14ac:dyDescent="0.25">
      <c r="A8" s="187"/>
      <c r="B8" s="188"/>
      <c r="C8" s="188"/>
      <c r="D8" s="188"/>
      <c r="E8" s="189"/>
      <c r="F8" s="52"/>
    </row>
    <row r="9" spans="1:6" x14ac:dyDescent="0.25">
      <c r="A9" s="196" t="s">
        <v>345</v>
      </c>
      <c r="B9" s="197"/>
      <c r="C9" s="197"/>
      <c r="D9" s="197"/>
      <c r="E9" s="198"/>
      <c r="F9" s="44" t="s">
        <v>348</v>
      </c>
    </row>
    <row r="10" spans="1:6" x14ac:dyDescent="0.25">
      <c r="A10" s="190" t="s">
        <v>346</v>
      </c>
      <c r="B10" s="191"/>
      <c r="C10" s="191"/>
      <c r="D10" s="191"/>
      <c r="E10" s="192"/>
      <c r="F10" s="44" t="s">
        <v>639</v>
      </c>
    </row>
    <row r="11" spans="1:6" x14ac:dyDescent="0.25">
      <c r="A11" s="193" t="s">
        <v>347</v>
      </c>
      <c r="B11" s="194"/>
      <c r="C11" s="194"/>
      <c r="D11" s="194"/>
      <c r="E11" s="195"/>
      <c r="F11" s="38" t="s">
        <v>640</v>
      </c>
    </row>
    <row r="12" spans="1:6" x14ac:dyDescent="0.25">
      <c r="A12" s="37"/>
      <c r="B12" s="37"/>
      <c r="C12" s="37"/>
      <c r="D12" s="37"/>
      <c r="E12" s="37"/>
      <c r="F12" s="36"/>
    </row>
    <row r="13" spans="1:6" x14ac:dyDescent="0.25">
      <c r="A13" s="35" t="s">
        <v>81</v>
      </c>
      <c r="B13" s="35" t="s">
        <v>80</v>
      </c>
      <c r="C13" s="35" t="s">
        <v>79</v>
      </c>
      <c r="D13" s="35" t="s">
        <v>78</v>
      </c>
      <c r="E13" s="25" t="s">
        <v>77</v>
      </c>
      <c r="F13" s="34" t="s">
        <v>76</v>
      </c>
    </row>
    <row r="14" spans="1:6" x14ac:dyDescent="0.25">
      <c r="A14" s="28">
        <v>1</v>
      </c>
      <c r="B14" s="27" t="s">
        <v>96</v>
      </c>
      <c r="C14" s="24">
        <v>573582</v>
      </c>
      <c r="D14" s="23"/>
      <c r="E14" s="24" t="s">
        <v>636</v>
      </c>
      <c r="F14" s="24"/>
    </row>
    <row r="15" spans="1:6" x14ac:dyDescent="0.25">
      <c r="A15" s="28"/>
      <c r="B15" s="27"/>
      <c r="C15" s="82"/>
      <c r="D15" s="23"/>
      <c r="E15" s="30"/>
      <c r="F15" s="22"/>
    </row>
    <row r="16" spans="1:6" x14ac:dyDescent="0.25">
      <c r="A16" s="28"/>
      <c r="B16" s="27"/>
      <c r="C16" s="24"/>
      <c r="D16" s="24"/>
      <c r="E16" s="93"/>
      <c r="F16" s="24"/>
    </row>
    <row r="17" spans="1:6" x14ac:dyDescent="0.25">
      <c r="A17" s="28"/>
      <c r="B17" s="27"/>
      <c r="C17" s="24"/>
      <c r="D17" s="24"/>
      <c r="E17" s="30"/>
      <c r="F17" s="22"/>
    </row>
    <row r="18" spans="1:6" x14ac:dyDescent="0.25">
      <c r="A18" s="135" t="s">
        <v>637</v>
      </c>
      <c r="B18" s="27"/>
      <c r="C18" s="30"/>
      <c r="D18" s="24"/>
      <c r="E18" s="30"/>
      <c r="F18" s="22"/>
    </row>
    <row r="19" spans="1:6" x14ac:dyDescent="0.25">
      <c r="A19" s="136"/>
      <c r="B19" s="27"/>
      <c r="C19" s="30"/>
      <c r="D19" s="24"/>
      <c r="E19" s="30"/>
      <c r="F19" s="22"/>
    </row>
    <row r="20" spans="1:6" x14ac:dyDescent="0.25">
      <c r="A20" s="135" t="s">
        <v>638</v>
      </c>
      <c r="B20" s="27"/>
      <c r="C20" s="30"/>
      <c r="D20" s="24"/>
      <c r="E20" s="30"/>
      <c r="F20" s="22"/>
    </row>
    <row r="21" spans="1:6" x14ac:dyDescent="0.25">
      <c r="A21" s="28"/>
      <c r="B21" s="27"/>
      <c r="C21" s="30"/>
      <c r="D21" s="24"/>
      <c r="E21" s="30"/>
      <c r="F21" s="22"/>
    </row>
    <row r="22" spans="1:6" x14ac:dyDescent="0.25">
      <c r="A22" s="28"/>
      <c r="B22" s="27"/>
      <c r="C22" s="30"/>
      <c r="D22" s="24"/>
      <c r="E22" s="30"/>
      <c r="F22" s="22"/>
    </row>
    <row r="23" spans="1:6" x14ac:dyDescent="0.25">
      <c r="A23" s="25"/>
      <c r="B23" s="27"/>
      <c r="C23" s="24"/>
      <c r="D23" s="24"/>
      <c r="E23" s="24"/>
      <c r="F23" s="22"/>
    </row>
    <row r="24" spans="1:6" x14ac:dyDescent="0.25">
      <c r="A24" s="83"/>
      <c r="B24" s="84"/>
      <c r="C24" s="85"/>
      <c r="D24" s="85"/>
      <c r="E24" s="85"/>
      <c r="F24" s="22"/>
    </row>
    <row r="25" spans="1:6" x14ac:dyDescent="0.25">
      <c r="A25" s="24"/>
      <c r="B25" s="24"/>
      <c r="C25" s="24"/>
      <c r="D25" s="24"/>
      <c r="E25" s="24"/>
      <c r="F25" s="22"/>
    </row>
    <row r="26" spans="1:6" x14ac:dyDescent="0.25">
      <c r="A26" s="22"/>
      <c r="B26" s="24"/>
      <c r="C26" s="24"/>
      <c r="D26" s="24"/>
      <c r="E26" s="24"/>
      <c r="F26" s="22"/>
    </row>
    <row r="27" spans="1:6" x14ac:dyDescent="0.25">
      <c r="A27" s="24"/>
      <c r="B27" s="24"/>
      <c r="C27" s="24"/>
      <c r="D27" s="24"/>
      <c r="E27" s="24"/>
      <c r="F27" s="22"/>
    </row>
    <row r="28" spans="1:6" x14ac:dyDescent="0.25">
      <c r="A28" s="24"/>
      <c r="B28" s="24"/>
      <c r="C28" s="24"/>
      <c r="D28" s="24"/>
      <c r="E28" s="24"/>
      <c r="F28" s="22"/>
    </row>
    <row r="29" spans="1:6" x14ac:dyDescent="0.25">
      <c r="A29" s="24"/>
      <c r="B29" s="24"/>
      <c r="C29" s="24"/>
      <c r="D29" s="24"/>
      <c r="E29" s="24"/>
      <c r="F29" s="22"/>
    </row>
    <row r="30" spans="1:6" x14ac:dyDescent="0.25">
      <c r="A30" s="24"/>
      <c r="B30" s="24"/>
      <c r="C30" s="24"/>
      <c r="D30" s="24"/>
      <c r="E30" s="24"/>
      <c r="F30" s="22"/>
    </row>
    <row r="31" spans="1:6" x14ac:dyDescent="0.25">
      <c r="A31" s="24"/>
      <c r="B31" s="24"/>
      <c r="C31" s="24"/>
      <c r="D31" s="24"/>
      <c r="E31" s="24"/>
      <c r="F31" s="24"/>
    </row>
    <row r="32" spans="1:6" x14ac:dyDescent="0.25">
      <c r="A32" s="24"/>
      <c r="B32" s="24"/>
      <c r="C32" s="24"/>
      <c r="D32" s="24"/>
      <c r="E32" s="24"/>
      <c r="F32" s="24"/>
    </row>
    <row r="33" spans="1:6" x14ac:dyDescent="0.25">
      <c r="A33" s="24"/>
      <c r="B33" s="24"/>
      <c r="C33" s="24"/>
      <c r="D33" s="24"/>
      <c r="E33" s="24"/>
      <c r="F33" s="24"/>
    </row>
    <row r="34" spans="1:6" x14ac:dyDescent="0.25">
      <c r="A34" s="24"/>
      <c r="B34" s="24"/>
      <c r="C34" s="24"/>
      <c r="D34" s="24"/>
      <c r="E34" s="24"/>
      <c r="F34" s="22"/>
    </row>
    <row r="35" spans="1:6" x14ac:dyDescent="0.25">
      <c r="A35" s="24"/>
      <c r="B35" s="24"/>
      <c r="C35" s="24"/>
      <c r="D35" s="24"/>
      <c r="E35" s="24"/>
      <c r="F35" s="22"/>
    </row>
    <row r="36" spans="1:6" x14ac:dyDescent="0.25">
      <c r="A36" s="24"/>
      <c r="B36" s="24"/>
      <c r="C36" s="24"/>
      <c r="D36" s="24"/>
      <c r="E36" s="86"/>
      <c r="F36" s="87"/>
    </row>
    <row r="37" spans="1:6" x14ac:dyDescent="0.25">
      <c r="A37" s="19"/>
      <c r="B37" s="19"/>
      <c r="C37" s="19"/>
      <c r="D37" s="19"/>
      <c r="E37" s="34"/>
      <c r="F37" s="88"/>
    </row>
    <row r="38" spans="1:6" x14ac:dyDescent="0.25">
      <c r="A38" s="19"/>
      <c r="B38" s="19"/>
      <c r="C38" s="19"/>
      <c r="D38" s="19"/>
      <c r="E38" s="19"/>
      <c r="F38" s="21"/>
    </row>
    <row r="39" spans="1:6" x14ac:dyDescent="0.25">
      <c r="A39" s="19"/>
      <c r="B39" s="19"/>
      <c r="C39" s="19"/>
      <c r="D39" s="19"/>
      <c r="E39" s="19"/>
      <c r="F39" s="19"/>
    </row>
    <row r="40" spans="1:6" x14ac:dyDescent="0.25">
      <c r="A40" s="11" t="s">
        <v>37</v>
      </c>
      <c r="B40" s="10"/>
      <c r="C40" s="10"/>
      <c r="D40" s="10"/>
      <c r="E40" s="10"/>
      <c r="F40" s="13" t="s">
        <v>36</v>
      </c>
    </row>
    <row r="41" spans="1:6" x14ac:dyDescent="0.25">
      <c r="A41" s="11"/>
      <c r="B41" s="10"/>
      <c r="C41" s="10"/>
      <c r="D41" s="10"/>
      <c r="E41" s="10"/>
      <c r="F41" s="17"/>
    </row>
    <row r="42" spans="1:6" x14ac:dyDescent="0.25">
      <c r="A42" s="11" t="s">
        <v>35</v>
      </c>
      <c r="B42" s="10"/>
      <c r="C42" s="10"/>
      <c r="D42" s="10"/>
      <c r="E42" s="10"/>
      <c r="F42" s="6"/>
    </row>
    <row r="43" spans="1:6" x14ac:dyDescent="0.25">
      <c r="A43" s="15"/>
      <c r="B43" s="14"/>
      <c r="C43" s="14"/>
      <c r="D43" s="14"/>
      <c r="E43" s="14"/>
      <c r="F43" s="13" t="s">
        <v>34</v>
      </c>
    </row>
    <row r="44" spans="1:6" x14ac:dyDescent="0.25">
      <c r="A44" s="11" t="s">
        <v>641</v>
      </c>
      <c r="B44" s="10"/>
      <c r="C44" s="10"/>
      <c r="D44" s="10"/>
      <c r="E44" s="10"/>
      <c r="F44" s="9"/>
    </row>
    <row r="45" spans="1:6" x14ac:dyDescent="0.25">
      <c r="A45" s="8"/>
      <c r="B45" s="7"/>
      <c r="C45" s="7"/>
      <c r="D45" s="7"/>
      <c r="E45" s="7"/>
      <c r="F45" s="6"/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BA98A-61EF-4689-947D-366B9BBF6C5B}">
  <sheetPr>
    <pageSetUpPr fitToPage="1"/>
  </sheetPr>
  <dimension ref="A1:G45"/>
  <sheetViews>
    <sheetView workbookViewId="0">
      <selection activeCell="I11" sqref="I11"/>
    </sheetView>
  </sheetViews>
  <sheetFormatPr defaultRowHeight="15" x14ac:dyDescent="0.25"/>
  <cols>
    <col min="4" max="4" width="13.140625" customWidth="1"/>
    <col min="5" max="5" width="31.5703125" customWidth="1"/>
    <col min="6" max="6" width="35.42578125" customWidth="1"/>
  </cols>
  <sheetData>
    <row r="1" spans="1:7" x14ac:dyDescent="0.25">
      <c r="A1" s="5"/>
      <c r="B1" s="5"/>
      <c r="C1" s="5"/>
      <c r="D1" s="5"/>
      <c r="E1" s="5"/>
    </row>
    <row r="2" spans="1:7" x14ac:dyDescent="0.25">
      <c r="A2" s="181" t="s">
        <v>93</v>
      </c>
      <c r="B2" s="182"/>
      <c r="C2" s="182"/>
      <c r="D2" s="182"/>
      <c r="E2" s="183"/>
      <c r="F2" s="59" t="s">
        <v>92</v>
      </c>
    </row>
    <row r="3" spans="1:7" x14ac:dyDescent="0.25">
      <c r="A3" s="184" t="s">
        <v>91</v>
      </c>
      <c r="B3" s="185"/>
      <c r="C3" s="185"/>
      <c r="D3" s="185"/>
      <c r="E3" s="186"/>
      <c r="F3" s="57" t="s">
        <v>642</v>
      </c>
    </row>
    <row r="4" spans="1:7" x14ac:dyDescent="0.25">
      <c r="A4" s="184" t="s">
        <v>90</v>
      </c>
      <c r="B4" s="185"/>
      <c r="C4" s="185"/>
      <c r="D4" s="185"/>
      <c r="E4" s="186"/>
      <c r="F4" s="12"/>
    </row>
    <row r="5" spans="1:7" x14ac:dyDescent="0.25">
      <c r="A5" s="184" t="s">
        <v>89</v>
      </c>
      <c r="B5" s="185"/>
      <c r="C5" s="185"/>
      <c r="D5" s="185"/>
      <c r="E5" s="186"/>
      <c r="F5" s="55" t="s">
        <v>187</v>
      </c>
    </row>
    <row r="6" spans="1:7" x14ac:dyDescent="0.25">
      <c r="A6" s="175"/>
      <c r="B6" s="175"/>
      <c r="C6" s="175"/>
      <c r="D6" s="175"/>
      <c r="E6" s="175"/>
      <c r="F6" s="53"/>
    </row>
    <row r="7" spans="1:7" x14ac:dyDescent="0.25">
      <c r="A7" s="53" t="s">
        <v>87</v>
      </c>
      <c r="B7" s="5"/>
      <c r="C7" s="5"/>
      <c r="D7" s="5"/>
      <c r="E7" s="5"/>
      <c r="F7" s="53" t="s">
        <v>86</v>
      </c>
    </row>
    <row r="8" spans="1:7" x14ac:dyDescent="0.25">
      <c r="A8" s="187"/>
      <c r="B8" s="188"/>
      <c r="C8" s="188"/>
      <c r="D8" s="188"/>
      <c r="E8" s="189"/>
      <c r="F8" s="52"/>
    </row>
    <row r="9" spans="1:7" x14ac:dyDescent="0.25">
      <c r="A9" s="196" t="s">
        <v>188</v>
      </c>
      <c r="B9" s="197"/>
      <c r="C9" s="197"/>
      <c r="D9" s="197"/>
      <c r="E9" s="198"/>
      <c r="F9" s="44" t="s">
        <v>189</v>
      </c>
    </row>
    <row r="10" spans="1:7" x14ac:dyDescent="0.25">
      <c r="A10" s="190" t="s">
        <v>190</v>
      </c>
      <c r="B10" s="191"/>
      <c r="C10" s="191"/>
      <c r="D10" s="191"/>
      <c r="E10" s="192"/>
      <c r="F10" s="44" t="s">
        <v>191</v>
      </c>
    </row>
    <row r="11" spans="1:7" x14ac:dyDescent="0.25">
      <c r="A11" s="193" t="s">
        <v>192</v>
      </c>
      <c r="B11" s="194"/>
      <c r="C11" s="194"/>
      <c r="D11" s="194"/>
      <c r="E11" s="195"/>
      <c r="F11" s="38"/>
    </row>
    <row r="12" spans="1:7" x14ac:dyDescent="0.25">
      <c r="A12" s="37"/>
      <c r="B12" s="37"/>
      <c r="C12" s="37"/>
      <c r="D12" s="37"/>
      <c r="E12" s="37"/>
      <c r="F12" s="36"/>
    </row>
    <row r="13" spans="1:7" x14ac:dyDescent="0.25">
      <c r="A13" s="35" t="s">
        <v>81</v>
      </c>
      <c r="B13" s="35" t="s">
        <v>80</v>
      </c>
      <c r="C13" s="35" t="s">
        <v>79</v>
      </c>
      <c r="D13" s="35" t="s">
        <v>78</v>
      </c>
      <c r="E13" s="25" t="s">
        <v>77</v>
      </c>
      <c r="F13" s="34" t="s">
        <v>76</v>
      </c>
    </row>
    <row r="14" spans="1:7" x14ac:dyDescent="0.25">
      <c r="A14" s="28">
        <v>1</v>
      </c>
      <c r="B14" s="27" t="s">
        <v>96</v>
      </c>
      <c r="C14" t="s">
        <v>643</v>
      </c>
      <c r="E14" t="s">
        <v>644</v>
      </c>
      <c r="F14" s="24"/>
      <c r="G14">
        <v>49.445</v>
      </c>
    </row>
    <row r="15" spans="1:7" x14ac:dyDescent="0.25">
      <c r="A15" s="28">
        <v>1</v>
      </c>
      <c r="B15" s="27" t="s">
        <v>96</v>
      </c>
      <c r="C15" s="82" t="s">
        <v>645</v>
      </c>
      <c r="D15" s="23" t="s">
        <v>649</v>
      </c>
      <c r="E15" s="30" t="s">
        <v>646</v>
      </c>
      <c r="F15" s="22"/>
      <c r="G15" t="s">
        <v>650</v>
      </c>
    </row>
    <row r="16" spans="1:7" x14ac:dyDescent="0.25">
      <c r="A16" s="28">
        <v>1</v>
      </c>
      <c r="B16" s="27" t="s">
        <v>96</v>
      </c>
      <c r="C16" s="24" t="s">
        <v>645</v>
      </c>
      <c r="D16" s="24" t="s">
        <v>648</v>
      </c>
      <c r="E16" s="24" t="s">
        <v>647</v>
      </c>
      <c r="F16" s="24"/>
      <c r="G16">
        <v>19.760000000000002</v>
      </c>
    </row>
    <row r="17" spans="1:6" x14ac:dyDescent="0.25">
      <c r="A17" s="28"/>
      <c r="B17" s="27"/>
      <c r="C17" s="24"/>
      <c r="D17" s="24"/>
      <c r="E17" s="30"/>
      <c r="F17" s="22"/>
    </row>
    <row r="18" spans="1:6" x14ac:dyDescent="0.25">
      <c r="A18" s="28"/>
      <c r="B18" s="27"/>
      <c r="C18" s="30"/>
      <c r="D18" s="24"/>
      <c r="E18" s="30"/>
      <c r="F18" s="22"/>
    </row>
    <row r="19" spans="1:6" x14ac:dyDescent="0.25">
      <c r="A19" s="176" t="s">
        <v>651</v>
      </c>
      <c r="B19" s="27"/>
      <c r="C19" s="30"/>
      <c r="D19" s="24"/>
      <c r="E19" s="30"/>
      <c r="F19" s="22"/>
    </row>
    <row r="20" spans="1:6" x14ac:dyDescent="0.25">
      <c r="A20" s="176" t="s">
        <v>652</v>
      </c>
      <c r="B20" s="27"/>
      <c r="C20" s="30"/>
      <c r="D20" s="24"/>
      <c r="E20" s="30"/>
      <c r="F20" s="22"/>
    </row>
    <row r="21" spans="1:6" x14ac:dyDescent="0.25">
      <c r="A21" s="28"/>
      <c r="B21" s="27"/>
      <c r="C21" s="30"/>
      <c r="D21" s="24"/>
      <c r="E21" s="30"/>
      <c r="F21" s="22"/>
    </row>
    <row r="22" spans="1:6" x14ac:dyDescent="0.25">
      <c r="A22" s="28"/>
      <c r="B22" s="27"/>
      <c r="C22" s="30"/>
      <c r="D22" s="24"/>
      <c r="E22" s="30"/>
      <c r="F22" s="22"/>
    </row>
    <row r="23" spans="1:6" x14ac:dyDescent="0.25">
      <c r="A23" s="25"/>
      <c r="B23" s="27"/>
      <c r="C23" s="24"/>
      <c r="D23" s="24"/>
      <c r="E23" s="24"/>
      <c r="F23" s="22"/>
    </row>
    <row r="24" spans="1:6" x14ac:dyDescent="0.25">
      <c r="A24" s="83"/>
      <c r="B24" s="84"/>
      <c r="C24" s="85"/>
      <c r="D24" s="85"/>
      <c r="E24" s="85"/>
      <c r="F24" s="22"/>
    </row>
    <row r="25" spans="1:6" x14ac:dyDescent="0.25">
      <c r="A25" s="24"/>
      <c r="B25" s="24"/>
      <c r="C25" s="24"/>
      <c r="D25" s="24"/>
      <c r="E25" s="24"/>
      <c r="F25" s="22"/>
    </row>
    <row r="26" spans="1:6" x14ac:dyDescent="0.25">
      <c r="A26" s="22"/>
      <c r="B26" s="24"/>
      <c r="C26" s="24"/>
      <c r="D26" s="24"/>
      <c r="E26" s="24"/>
      <c r="F26" s="22"/>
    </row>
    <row r="27" spans="1:6" x14ac:dyDescent="0.25">
      <c r="A27" s="24"/>
      <c r="B27" s="24"/>
      <c r="C27" s="24"/>
      <c r="D27" s="24"/>
      <c r="E27" s="24"/>
      <c r="F27" s="22"/>
    </row>
    <row r="28" spans="1:6" x14ac:dyDescent="0.25">
      <c r="A28" s="24"/>
      <c r="B28" s="24"/>
      <c r="C28" s="24"/>
      <c r="D28" s="24"/>
      <c r="E28" s="24"/>
      <c r="F28" s="22"/>
    </row>
    <row r="29" spans="1:6" x14ac:dyDescent="0.25">
      <c r="A29" s="24"/>
      <c r="B29" s="24"/>
      <c r="C29" s="24"/>
      <c r="D29" s="24"/>
      <c r="E29" s="24"/>
      <c r="F29" s="22"/>
    </row>
    <row r="30" spans="1:6" x14ac:dyDescent="0.25">
      <c r="A30" s="24"/>
      <c r="B30" s="24"/>
      <c r="C30" s="24"/>
      <c r="D30" s="24"/>
      <c r="E30" s="24"/>
      <c r="F30" s="22"/>
    </row>
    <row r="31" spans="1:6" x14ac:dyDescent="0.25">
      <c r="A31" s="24"/>
      <c r="B31" s="24"/>
      <c r="C31" s="24"/>
      <c r="D31" s="24"/>
      <c r="E31" s="24"/>
      <c r="F31" s="24"/>
    </row>
    <row r="32" spans="1:6" x14ac:dyDescent="0.25">
      <c r="A32" s="24"/>
      <c r="B32" s="24"/>
      <c r="C32" s="24"/>
      <c r="D32" s="24"/>
      <c r="E32" s="24"/>
      <c r="F32" s="24"/>
    </row>
    <row r="33" spans="1:6" x14ac:dyDescent="0.25">
      <c r="A33" s="24"/>
      <c r="B33" s="24"/>
      <c r="C33" s="24"/>
      <c r="D33" s="24"/>
      <c r="E33" s="24"/>
      <c r="F33" s="24"/>
    </row>
    <row r="34" spans="1:6" x14ac:dyDescent="0.25">
      <c r="A34" s="24"/>
      <c r="B34" s="24"/>
      <c r="C34" s="24"/>
      <c r="D34" s="24"/>
      <c r="E34" s="24"/>
      <c r="F34" s="22"/>
    </row>
    <row r="35" spans="1:6" x14ac:dyDescent="0.25">
      <c r="A35" s="24"/>
      <c r="B35" s="24"/>
      <c r="C35" s="24"/>
      <c r="D35" s="24"/>
      <c r="E35" s="24"/>
      <c r="F35" s="22"/>
    </row>
    <row r="36" spans="1:6" x14ac:dyDescent="0.25">
      <c r="A36" s="24"/>
      <c r="B36" s="24"/>
      <c r="C36" s="24"/>
      <c r="D36" s="24"/>
      <c r="E36" s="86"/>
      <c r="F36" s="87"/>
    </row>
    <row r="37" spans="1:6" x14ac:dyDescent="0.25">
      <c r="A37" s="19"/>
      <c r="B37" s="19"/>
      <c r="C37" s="19"/>
      <c r="D37" s="19"/>
      <c r="E37" s="34"/>
      <c r="F37" s="88"/>
    </row>
    <row r="38" spans="1:6" x14ac:dyDescent="0.25">
      <c r="A38" s="19"/>
      <c r="B38" s="19"/>
      <c r="C38" s="19"/>
      <c r="D38" s="19"/>
      <c r="E38" s="19"/>
      <c r="F38" s="21"/>
    </row>
    <row r="39" spans="1:6" x14ac:dyDescent="0.25">
      <c r="A39" s="19"/>
      <c r="B39" s="19"/>
      <c r="C39" s="19"/>
      <c r="D39" s="19"/>
      <c r="E39" s="19"/>
      <c r="F39" s="19"/>
    </row>
    <row r="40" spans="1:6" x14ac:dyDescent="0.25">
      <c r="A40" s="11" t="s">
        <v>37</v>
      </c>
      <c r="B40" s="10"/>
      <c r="C40" s="10"/>
      <c r="D40" s="10"/>
      <c r="E40" s="10"/>
      <c r="F40" s="13" t="s">
        <v>36</v>
      </c>
    </row>
    <row r="41" spans="1:6" x14ac:dyDescent="0.25">
      <c r="A41" s="11"/>
      <c r="B41" s="10"/>
      <c r="C41" s="10"/>
      <c r="D41" s="10"/>
      <c r="E41" s="10"/>
      <c r="F41" s="17"/>
    </row>
    <row r="42" spans="1:6" x14ac:dyDescent="0.25">
      <c r="A42" s="11" t="s">
        <v>35</v>
      </c>
      <c r="B42" s="10"/>
      <c r="C42" s="10"/>
      <c r="D42" s="10"/>
      <c r="E42" s="10"/>
      <c r="F42" s="6"/>
    </row>
    <row r="43" spans="1:6" x14ac:dyDescent="0.25">
      <c r="A43" s="15"/>
      <c r="B43" s="14"/>
      <c r="C43" s="14"/>
      <c r="D43" s="14"/>
      <c r="E43" s="14"/>
      <c r="F43" s="13" t="s">
        <v>34</v>
      </c>
    </row>
    <row r="44" spans="1:6" x14ac:dyDescent="0.25">
      <c r="A44" s="11" t="s">
        <v>641</v>
      </c>
      <c r="B44" s="10"/>
      <c r="C44" s="10"/>
      <c r="D44" s="10"/>
      <c r="E44" s="10"/>
      <c r="F44" s="9"/>
    </row>
    <row r="45" spans="1:6" x14ac:dyDescent="0.25">
      <c r="A45" s="8"/>
      <c r="B45" s="7"/>
      <c r="C45" s="7"/>
      <c r="D45" s="7"/>
      <c r="E45" s="7"/>
      <c r="F45" s="6"/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7" right="0.7" top="0.75" bottom="0.75" header="0.3" footer="0.3"/>
  <pageSetup paperSize="9" scale="8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8708F-47C8-47DA-B7D4-FF1FC3DB00F2}">
  <sheetPr>
    <pageSetUpPr fitToPage="1"/>
  </sheetPr>
  <dimension ref="B1:P210"/>
  <sheetViews>
    <sheetView topLeftCell="D175" zoomScale="110" zoomScaleNormal="110" workbookViewId="0">
      <selection activeCell="K160" sqref="K137:K160"/>
    </sheetView>
  </sheetViews>
  <sheetFormatPr defaultRowHeight="15" x14ac:dyDescent="0.25"/>
  <cols>
    <col min="4" max="4" width="16.5703125" customWidth="1"/>
    <col min="5" max="5" width="11.28515625" customWidth="1"/>
    <col min="9" max="9" width="11.85546875" customWidth="1"/>
    <col min="10" max="10" width="45.42578125" customWidth="1"/>
    <col min="11" max="11" width="21.28515625" style="3" customWidth="1"/>
    <col min="12" max="12" width="11" style="3" bestFit="1" customWidth="1"/>
    <col min="13" max="13" width="13.28515625" customWidth="1"/>
  </cols>
  <sheetData>
    <row r="1" spans="5:13" x14ac:dyDescent="0.25">
      <c r="E1" s="154"/>
      <c r="F1" s="155" t="s">
        <v>375</v>
      </c>
      <c r="G1" s="138"/>
      <c r="H1" s="138"/>
      <c r="I1" s="138"/>
      <c r="J1" s="138"/>
      <c r="K1" s="139"/>
      <c r="L1" s="139"/>
      <c r="M1" s="140"/>
    </row>
    <row r="2" spans="5:13" x14ac:dyDescent="0.25">
      <c r="E2" s="141"/>
      <c r="F2" s="142"/>
      <c r="G2" s="142"/>
      <c r="H2" s="142"/>
      <c r="I2" s="142"/>
      <c r="J2" s="142"/>
      <c r="K2" s="143"/>
      <c r="L2" s="143"/>
      <c r="M2" s="144"/>
    </row>
    <row r="3" spans="5:13" x14ac:dyDescent="0.25">
      <c r="E3" s="141" t="s">
        <v>372</v>
      </c>
      <c r="F3" s="142">
        <v>50</v>
      </c>
      <c r="G3" s="142" t="s">
        <v>39</v>
      </c>
      <c r="H3" s="142" t="s">
        <v>373</v>
      </c>
      <c r="I3" s="142"/>
      <c r="J3" s="142" t="s">
        <v>374</v>
      </c>
      <c r="K3" s="143">
        <f t="shared" ref="K3:K20" si="0">M3+M3*$L$24</f>
        <v>417.59437500000001</v>
      </c>
      <c r="L3" s="143">
        <v>6.6815100000000003</v>
      </c>
      <c r="M3" s="145">
        <f>L3*F3</f>
        <v>334.07550000000003</v>
      </c>
    </row>
    <row r="4" spans="5:13" x14ac:dyDescent="0.25">
      <c r="E4" s="141" t="s">
        <v>376</v>
      </c>
      <c r="F4" s="142">
        <v>1</v>
      </c>
      <c r="G4" s="142" t="s">
        <v>96</v>
      </c>
      <c r="H4" s="142" t="s">
        <v>377</v>
      </c>
      <c r="I4" s="142"/>
      <c r="J4" s="142" t="s">
        <v>378</v>
      </c>
      <c r="K4" s="143">
        <f t="shared" si="0"/>
        <v>119.05</v>
      </c>
      <c r="L4" s="143">
        <v>95.24</v>
      </c>
      <c r="M4" s="145">
        <f t="shared" ref="M4:M21" si="1">L4*F4</f>
        <v>95.24</v>
      </c>
    </row>
    <row r="5" spans="5:13" x14ac:dyDescent="0.25">
      <c r="E5" s="141"/>
      <c r="F5" s="142">
        <v>1</v>
      </c>
      <c r="G5" s="142" t="s">
        <v>96</v>
      </c>
      <c r="H5" s="142"/>
      <c r="I5" s="142"/>
      <c r="J5" s="142" t="s">
        <v>473</v>
      </c>
      <c r="K5" s="143">
        <f t="shared" si="0"/>
        <v>68.75</v>
      </c>
      <c r="L5" s="143">
        <v>55</v>
      </c>
      <c r="M5" s="145">
        <f t="shared" si="1"/>
        <v>55</v>
      </c>
    </row>
    <row r="6" spans="5:13" x14ac:dyDescent="0.25">
      <c r="E6" s="141" t="s">
        <v>372</v>
      </c>
      <c r="F6" s="142">
        <v>1</v>
      </c>
      <c r="G6" s="142" t="s">
        <v>96</v>
      </c>
      <c r="H6" s="142" t="s">
        <v>142</v>
      </c>
      <c r="I6" s="142" t="s">
        <v>411</v>
      </c>
      <c r="J6" s="142" t="s">
        <v>412</v>
      </c>
      <c r="K6" s="143">
        <f t="shared" si="0"/>
        <v>45.223500000000001</v>
      </c>
      <c r="L6" s="143">
        <v>36.178800000000003</v>
      </c>
      <c r="M6" s="145">
        <f t="shared" si="1"/>
        <v>36.178800000000003</v>
      </c>
    </row>
    <row r="7" spans="5:13" x14ac:dyDescent="0.25">
      <c r="E7" s="141" t="s">
        <v>372</v>
      </c>
      <c r="F7" s="142">
        <v>1</v>
      </c>
      <c r="G7" s="142" t="s">
        <v>96</v>
      </c>
      <c r="H7" s="142" t="s">
        <v>142</v>
      </c>
      <c r="I7" s="142" t="s">
        <v>413</v>
      </c>
      <c r="J7" s="142" t="s">
        <v>414</v>
      </c>
      <c r="K7" s="143">
        <f t="shared" si="0"/>
        <v>7.2569999999999997</v>
      </c>
      <c r="L7" s="143">
        <v>5.8056000000000001</v>
      </c>
      <c r="M7" s="145">
        <f t="shared" si="1"/>
        <v>5.8056000000000001</v>
      </c>
    </row>
    <row r="8" spans="5:13" x14ac:dyDescent="0.25">
      <c r="E8" s="141" t="s">
        <v>372</v>
      </c>
      <c r="F8" s="142">
        <v>1</v>
      </c>
      <c r="G8" s="142" t="s">
        <v>96</v>
      </c>
      <c r="H8" s="142" t="s">
        <v>142</v>
      </c>
      <c r="I8" s="142" t="s">
        <v>415</v>
      </c>
      <c r="J8" s="146" t="s">
        <v>416</v>
      </c>
      <c r="K8" s="143">
        <f t="shared" si="0"/>
        <v>5.3624999999999998</v>
      </c>
      <c r="L8" s="143">
        <v>4.29</v>
      </c>
      <c r="M8" s="145">
        <f t="shared" si="1"/>
        <v>4.29</v>
      </c>
    </row>
    <row r="9" spans="5:13" x14ac:dyDescent="0.25">
      <c r="E9" s="141" t="s">
        <v>372</v>
      </c>
      <c r="F9" s="142">
        <v>1</v>
      </c>
      <c r="G9" s="142" t="s">
        <v>96</v>
      </c>
      <c r="H9" s="142" t="s">
        <v>142</v>
      </c>
      <c r="I9" s="142" t="s">
        <v>417</v>
      </c>
      <c r="J9" s="146" t="s">
        <v>418</v>
      </c>
      <c r="K9" s="143">
        <f t="shared" si="0"/>
        <v>10.79</v>
      </c>
      <c r="L9" s="143">
        <v>8.6319999999999997</v>
      </c>
      <c r="M9" s="145">
        <f t="shared" si="1"/>
        <v>8.6319999999999997</v>
      </c>
    </row>
    <row r="10" spans="5:13" x14ac:dyDescent="0.25">
      <c r="E10" s="141" t="s">
        <v>372</v>
      </c>
      <c r="F10" s="142">
        <v>1</v>
      </c>
      <c r="G10" s="142" t="s">
        <v>96</v>
      </c>
      <c r="H10" s="142" t="s">
        <v>142</v>
      </c>
      <c r="I10" s="142" t="s">
        <v>419</v>
      </c>
      <c r="J10" s="146" t="s">
        <v>420</v>
      </c>
      <c r="K10" s="143">
        <f t="shared" si="0"/>
        <v>6.2835000000000001</v>
      </c>
      <c r="L10" s="143">
        <v>5.0267999999999997</v>
      </c>
      <c r="M10" s="145">
        <f t="shared" si="1"/>
        <v>5.0267999999999997</v>
      </c>
    </row>
    <row r="11" spans="5:13" x14ac:dyDescent="0.25">
      <c r="E11" s="141" t="s">
        <v>376</v>
      </c>
      <c r="F11" s="142">
        <v>1</v>
      </c>
      <c r="G11" s="142" t="s">
        <v>96</v>
      </c>
      <c r="H11" s="142" t="s">
        <v>142</v>
      </c>
      <c r="I11" s="142" t="s">
        <v>421</v>
      </c>
      <c r="J11" s="142" t="s">
        <v>422</v>
      </c>
      <c r="K11" s="143">
        <f t="shared" si="0"/>
        <v>9.5549999999999997</v>
      </c>
      <c r="L11" s="143">
        <v>7.6440000000000001</v>
      </c>
      <c r="M11" s="145">
        <f t="shared" si="1"/>
        <v>7.6440000000000001</v>
      </c>
    </row>
    <row r="12" spans="5:13" x14ac:dyDescent="0.25">
      <c r="E12" s="141" t="s">
        <v>460</v>
      </c>
      <c r="F12" s="142">
        <v>1</v>
      </c>
      <c r="G12" s="142" t="s">
        <v>96</v>
      </c>
      <c r="H12" s="142" t="s">
        <v>461</v>
      </c>
      <c r="I12" s="142"/>
      <c r="J12" s="142" t="s">
        <v>462</v>
      </c>
      <c r="K12" s="143">
        <f t="shared" si="0"/>
        <v>631.125</v>
      </c>
      <c r="L12" s="143">
        <v>504.9</v>
      </c>
      <c r="M12" s="145">
        <f t="shared" si="1"/>
        <v>504.9</v>
      </c>
    </row>
    <row r="13" spans="5:13" x14ac:dyDescent="0.25">
      <c r="E13" s="141"/>
      <c r="F13" s="142">
        <v>4</v>
      </c>
      <c r="G13" s="142" t="s">
        <v>39</v>
      </c>
      <c r="H13" s="142"/>
      <c r="I13" s="142"/>
      <c r="J13" s="146" t="s">
        <v>474</v>
      </c>
      <c r="K13" s="143">
        <f t="shared" si="0"/>
        <v>6</v>
      </c>
      <c r="L13" s="143">
        <v>1.2</v>
      </c>
      <c r="M13" s="145">
        <f t="shared" si="1"/>
        <v>4.8</v>
      </c>
    </row>
    <row r="14" spans="5:13" x14ac:dyDescent="0.25">
      <c r="E14" s="141"/>
      <c r="F14" s="142">
        <v>2</v>
      </c>
      <c r="G14" s="142" t="s">
        <v>96</v>
      </c>
      <c r="H14" s="142"/>
      <c r="I14" s="142"/>
      <c r="J14" s="146" t="s">
        <v>475</v>
      </c>
      <c r="K14" s="143">
        <f t="shared" si="0"/>
        <v>5</v>
      </c>
      <c r="L14" s="143">
        <v>2</v>
      </c>
      <c r="M14" s="145">
        <f t="shared" si="1"/>
        <v>4</v>
      </c>
    </row>
    <row r="15" spans="5:13" x14ac:dyDescent="0.25">
      <c r="E15" s="141"/>
      <c r="F15" s="142">
        <v>1</v>
      </c>
      <c r="G15" s="142" t="s">
        <v>96</v>
      </c>
      <c r="H15" s="142"/>
      <c r="I15" s="142"/>
      <c r="J15" s="146" t="s">
        <v>476</v>
      </c>
      <c r="K15" s="143">
        <f t="shared" si="0"/>
        <v>1.875</v>
      </c>
      <c r="L15" s="143">
        <v>1.5</v>
      </c>
      <c r="M15" s="145">
        <f t="shared" si="1"/>
        <v>1.5</v>
      </c>
    </row>
    <row r="16" spans="5:13" x14ac:dyDescent="0.25">
      <c r="E16" s="141"/>
      <c r="F16" s="142">
        <v>1</v>
      </c>
      <c r="G16" s="142" t="s">
        <v>96</v>
      </c>
      <c r="H16" s="142"/>
      <c r="I16" s="142"/>
      <c r="J16" s="146" t="s">
        <v>477</v>
      </c>
      <c r="K16" s="143">
        <f t="shared" si="0"/>
        <v>3.125</v>
      </c>
      <c r="L16" s="143">
        <v>2.5</v>
      </c>
      <c r="M16" s="145">
        <f t="shared" si="1"/>
        <v>2.5</v>
      </c>
    </row>
    <row r="17" spans="5:13" x14ac:dyDescent="0.25">
      <c r="E17" s="141"/>
      <c r="F17" s="142"/>
      <c r="G17" s="142"/>
      <c r="H17" s="142"/>
      <c r="I17" s="142"/>
      <c r="J17" s="146" t="s">
        <v>478</v>
      </c>
      <c r="K17" s="143">
        <f t="shared" si="0"/>
        <v>25</v>
      </c>
      <c r="L17" s="143">
        <v>20</v>
      </c>
      <c r="M17" s="145">
        <v>20</v>
      </c>
    </row>
    <row r="18" spans="5:13" x14ac:dyDescent="0.25">
      <c r="E18" s="141"/>
      <c r="F18" s="142">
        <v>1</v>
      </c>
      <c r="G18" s="142" t="s">
        <v>96</v>
      </c>
      <c r="H18" s="142"/>
      <c r="I18" s="142"/>
      <c r="J18" s="146" t="s">
        <v>479</v>
      </c>
      <c r="K18" s="143">
        <f t="shared" si="0"/>
        <v>10</v>
      </c>
      <c r="L18" s="143">
        <v>8</v>
      </c>
      <c r="M18" s="145">
        <f t="shared" si="1"/>
        <v>8</v>
      </c>
    </row>
    <row r="19" spans="5:13" x14ac:dyDescent="0.25">
      <c r="E19" s="141"/>
      <c r="F19" s="142">
        <v>2</v>
      </c>
      <c r="G19" s="142" t="s">
        <v>96</v>
      </c>
      <c r="H19" s="142"/>
      <c r="I19" s="142"/>
      <c r="J19" s="146" t="s">
        <v>480</v>
      </c>
      <c r="K19" s="143">
        <f t="shared" si="0"/>
        <v>10</v>
      </c>
      <c r="L19" s="143">
        <v>4</v>
      </c>
      <c r="M19" s="145">
        <f t="shared" si="1"/>
        <v>8</v>
      </c>
    </row>
    <row r="20" spans="5:13" x14ac:dyDescent="0.25">
      <c r="E20" s="141"/>
      <c r="F20" s="142">
        <v>2</v>
      </c>
      <c r="G20" s="142" t="s">
        <v>96</v>
      </c>
      <c r="H20" s="142"/>
      <c r="I20" s="142"/>
      <c r="J20" s="146" t="s">
        <v>481</v>
      </c>
      <c r="K20" s="143">
        <f t="shared" si="0"/>
        <v>30</v>
      </c>
      <c r="L20" s="143">
        <v>12</v>
      </c>
      <c r="M20" s="145">
        <f t="shared" si="1"/>
        <v>24</v>
      </c>
    </row>
    <row r="21" spans="5:13" x14ac:dyDescent="0.25">
      <c r="E21" s="141"/>
      <c r="F21" s="142">
        <v>1</v>
      </c>
      <c r="G21" s="142" t="s">
        <v>96</v>
      </c>
      <c r="H21" s="142"/>
      <c r="I21" s="142"/>
      <c r="J21" s="146" t="s">
        <v>482</v>
      </c>
      <c r="K21" s="60">
        <f>M21+M21*$L$24</f>
        <v>22.5</v>
      </c>
      <c r="L21" s="143">
        <v>18</v>
      </c>
      <c r="M21" s="145">
        <f t="shared" si="1"/>
        <v>18</v>
      </c>
    </row>
    <row r="22" spans="5:13" x14ac:dyDescent="0.25">
      <c r="E22" s="141"/>
      <c r="F22" s="142"/>
      <c r="G22" s="142"/>
      <c r="H22" s="142"/>
      <c r="I22" s="142"/>
      <c r="J22" s="142"/>
      <c r="K22" s="143"/>
      <c r="L22" s="143"/>
      <c r="M22" s="144"/>
    </row>
    <row r="23" spans="5:13" x14ac:dyDescent="0.25">
      <c r="E23" s="141"/>
      <c r="F23" s="142"/>
      <c r="G23" s="142"/>
      <c r="H23" s="142"/>
      <c r="I23" s="142"/>
      <c r="J23" s="146" t="s">
        <v>210</v>
      </c>
      <c r="K23" s="143">
        <f>SUM(K3:K22)</f>
        <v>1434.4908749999997</v>
      </c>
      <c r="L23" s="143"/>
      <c r="M23" s="145">
        <f>SUM(M3:M22)</f>
        <v>1147.5926999999999</v>
      </c>
    </row>
    <row r="24" spans="5:13" x14ac:dyDescent="0.25">
      <c r="E24" s="141"/>
      <c r="F24" s="142"/>
      <c r="G24" s="142"/>
      <c r="H24" s="142"/>
      <c r="I24" s="142"/>
      <c r="J24" s="142"/>
      <c r="K24" s="143"/>
      <c r="L24" s="147">
        <v>0.25</v>
      </c>
      <c r="M24" s="145">
        <f>M23+M23*L24</f>
        <v>1434.490875</v>
      </c>
    </row>
    <row r="25" spans="5:13" x14ac:dyDescent="0.25">
      <c r="E25" s="141"/>
      <c r="F25" s="142"/>
      <c r="G25" s="142"/>
      <c r="H25" s="142"/>
      <c r="I25" s="142"/>
      <c r="J25" s="142" t="s">
        <v>483</v>
      </c>
      <c r="K25" s="60">
        <f>15*25</f>
        <v>375</v>
      </c>
      <c r="L25" s="143"/>
      <c r="M25" s="144"/>
    </row>
    <row r="26" spans="5:13" x14ac:dyDescent="0.25">
      <c r="E26" s="141"/>
      <c r="F26" s="142"/>
      <c r="G26" s="142"/>
      <c r="H26" s="142"/>
      <c r="I26" s="142"/>
      <c r="J26" s="142"/>
      <c r="K26" s="143"/>
      <c r="L26" s="143"/>
      <c r="M26" s="144"/>
    </row>
    <row r="27" spans="5:13" x14ac:dyDescent="0.25">
      <c r="E27" s="141"/>
      <c r="F27" s="142"/>
      <c r="G27" s="142"/>
      <c r="H27" s="142"/>
      <c r="I27" s="142"/>
      <c r="J27" s="142" t="s">
        <v>0</v>
      </c>
      <c r="K27" s="143">
        <f>SUM(K23:K25)</f>
        <v>1809.4908749999997</v>
      </c>
      <c r="M27" s="144"/>
    </row>
    <row r="28" spans="5:13" x14ac:dyDescent="0.25">
      <c r="E28" s="141"/>
      <c r="F28" s="142"/>
      <c r="G28" s="142"/>
      <c r="H28" s="142"/>
      <c r="I28" s="142"/>
      <c r="J28" s="142"/>
      <c r="M28" s="144"/>
    </row>
    <row r="29" spans="5:13" x14ac:dyDescent="0.25">
      <c r="E29" s="141"/>
      <c r="F29" s="142"/>
      <c r="G29" s="142"/>
      <c r="H29" s="142"/>
      <c r="I29" s="142"/>
      <c r="J29" s="142" t="s">
        <v>514</v>
      </c>
      <c r="K29" s="152">
        <f>K78</f>
        <v>3850</v>
      </c>
      <c r="L29" s="143"/>
      <c r="M29" s="144"/>
    </row>
    <row r="30" spans="5:13" x14ac:dyDescent="0.25">
      <c r="E30" s="141"/>
      <c r="F30" s="142"/>
      <c r="G30" s="142"/>
      <c r="H30" s="142"/>
      <c r="I30" s="142"/>
      <c r="J30" s="67" t="s">
        <v>515</v>
      </c>
      <c r="K30" s="156">
        <f>K179</f>
        <v>2950</v>
      </c>
      <c r="L30" s="143"/>
      <c r="M30" s="144"/>
    </row>
    <row r="31" spans="5:13" x14ac:dyDescent="0.25">
      <c r="E31" s="141"/>
      <c r="F31" s="142"/>
      <c r="G31" s="142"/>
      <c r="H31" s="142"/>
      <c r="I31" s="142"/>
      <c r="J31" s="142"/>
      <c r="K31" s="152"/>
      <c r="L31" s="143"/>
      <c r="M31" s="144"/>
    </row>
    <row r="32" spans="5:13" x14ac:dyDescent="0.25">
      <c r="E32" s="141"/>
      <c r="F32" s="142"/>
      <c r="G32" s="142"/>
      <c r="H32" s="142"/>
      <c r="I32" s="142"/>
      <c r="J32" s="67" t="s">
        <v>183</v>
      </c>
      <c r="K32" s="152">
        <f>SUM(K27:K30)</f>
        <v>8609.4908749999995</v>
      </c>
      <c r="L32" s="152"/>
      <c r="M32" s="144"/>
    </row>
    <row r="33" spans="5:13" ht="15.75" thickBot="1" x14ac:dyDescent="0.3">
      <c r="E33" s="148"/>
      <c r="F33" s="149"/>
      <c r="G33" s="149"/>
      <c r="H33" s="149"/>
      <c r="I33" s="149"/>
      <c r="J33" s="149"/>
      <c r="K33" s="157" t="s">
        <v>516</v>
      </c>
      <c r="L33" s="150"/>
      <c r="M33" s="151"/>
    </row>
    <row r="34" spans="5:13" ht="15.75" thickBot="1" x14ac:dyDescent="0.3"/>
    <row r="35" spans="5:13" x14ac:dyDescent="0.25">
      <c r="E35" s="137" t="s">
        <v>367</v>
      </c>
      <c r="F35" s="138">
        <v>15</v>
      </c>
      <c r="G35" s="138" t="s">
        <v>96</v>
      </c>
      <c r="H35" s="138" t="s">
        <v>365</v>
      </c>
      <c r="I35" s="138"/>
      <c r="J35" s="138" t="s">
        <v>366</v>
      </c>
      <c r="K35" s="139">
        <f t="shared" ref="K35:K50" si="2">M35+M35*$L$77</f>
        <v>7.1831250000000004</v>
      </c>
      <c r="L35" s="139">
        <v>0.3831</v>
      </c>
      <c r="M35" s="153">
        <f>L35*F35</f>
        <v>5.7465000000000002</v>
      </c>
    </row>
    <row r="36" spans="5:13" x14ac:dyDescent="0.25">
      <c r="E36" s="141"/>
      <c r="F36" s="142">
        <v>1</v>
      </c>
      <c r="G36" s="142" t="s">
        <v>96</v>
      </c>
      <c r="H36" s="142" t="s">
        <v>368</v>
      </c>
      <c r="I36" s="142"/>
      <c r="J36" s="142" t="s">
        <v>369</v>
      </c>
      <c r="K36" s="143">
        <f t="shared" si="2"/>
        <v>100.55</v>
      </c>
      <c r="L36" s="143">
        <v>80.44</v>
      </c>
      <c r="M36" s="145">
        <f t="shared" ref="M36:M63" si="3">L36*F36</f>
        <v>80.44</v>
      </c>
    </row>
    <row r="37" spans="5:13" x14ac:dyDescent="0.25">
      <c r="E37" s="141"/>
      <c r="F37" s="142">
        <v>1</v>
      </c>
      <c r="G37" s="142" t="s">
        <v>96</v>
      </c>
      <c r="H37" s="142" t="s">
        <v>370</v>
      </c>
      <c r="I37" s="142"/>
      <c r="J37" s="142" t="s">
        <v>371</v>
      </c>
      <c r="K37" s="143">
        <f t="shared" si="2"/>
        <v>5.7249999999999996</v>
      </c>
      <c r="L37" s="143">
        <v>4.58</v>
      </c>
      <c r="M37" s="145">
        <f t="shared" si="3"/>
        <v>4.58</v>
      </c>
    </row>
    <row r="38" spans="5:13" x14ac:dyDescent="0.25">
      <c r="E38" s="141"/>
      <c r="F38" s="142">
        <v>1</v>
      </c>
      <c r="G38" s="142" t="s">
        <v>96</v>
      </c>
      <c r="H38" s="142" t="s">
        <v>119</v>
      </c>
      <c r="I38" s="142" t="s">
        <v>388</v>
      </c>
      <c r="J38" s="142" t="s">
        <v>389</v>
      </c>
      <c r="K38" s="143">
        <f t="shared" si="2"/>
        <v>54.353249999999996</v>
      </c>
      <c r="L38" s="143">
        <v>43.482599999999998</v>
      </c>
      <c r="M38" s="145">
        <f>L38*F38</f>
        <v>43.482599999999998</v>
      </c>
    </row>
    <row r="39" spans="5:13" x14ac:dyDescent="0.25">
      <c r="E39" s="141"/>
      <c r="F39" s="142">
        <v>1</v>
      </c>
      <c r="G39" s="142" t="s">
        <v>96</v>
      </c>
      <c r="H39" s="142"/>
      <c r="I39" s="142"/>
      <c r="J39" s="142" t="s">
        <v>486</v>
      </c>
      <c r="K39" s="143">
        <f t="shared" si="2"/>
        <v>43.75</v>
      </c>
      <c r="L39" s="143">
        <v>35</v>
      </c>
      <c r="M39" s="145">
        <f t="shared" si="3"/>
        <v>35</v>
      </c>
    </row>
    <row r="40" spans="5:13" x14ac:dyDescent="0.25">
      <c r="E40" s="141"/>
      <c r="F40" s="142">
        <v>4</v>
      </c>
      <c r="G40" s="142" t="s">
        <v>96</v>
      </c>
      <c r="H40" s="142" t="s">
        <v>119</v>
      </c>
      <c r="I40" s="142" t="s">
        <v>384</v>
      </c>
      <c r="J40" s="142" t="s">
        <v>385</v>
      </c>
      <c r="K40" s="143">
        <f t="shared" si="2"/>
        <v>66.611999999999995</v>
      </c>
      <c r="L40" s="143">
        <v>13.3224</v>
      </c>
      <c r="M40" s="145">
        <f t="shared" si="3"/>
        <v>53.2896</v>
      </c>
    </row>
    <row r="41" spans="5:13" x14ac:dyDescent="0.25">
      <c r="E41" s="141"/>
      <c r="F41" s="142">
        <v>2</v>
      </c>
      <c r="G41" s="142" t="s">
        <v>96</v>
      </c>
      <c r="H41" s="142" t="s">
        <v>394</v>
      </c>
      <c r="I41" s="142">
        <v>37162</v>
      </c>
      <c r="J41" s="142" t="s">
        <v>395</v>
      </c>
      <c r="K41" s="143">
        <f t="shared" si="2"/>
        <v>3.1000749999999999</v>
      </c>
      <c r="L41" s="143">
        <v>1.24003</v>
      </c>
      <c r="M41" s="145">
        <f t="shared" si="3"/>
        <v>2.4800599999999999</v>
      </c>
    </row>
    <row r="42" spans="5:13" x14ac:dyDescent="0.25">
      <c r="E42" s="141"/>
      <c r="F42" s="142">
        <v>2</v>
      </c>
      <c r="G42" s="142" t="s">
        <v>96</v>
      </c>
      <c r="H42" s="142" t="s">
        <v>394</v>
      </c>
      <c r="I42" s="142">
        <v>37102</v>
      </c>
      <c r="J42" s="142" t="s">
        <v>396</v>
      </c>
      <c r="K42" s="143">
        <f t="shared" si="2"/>
        <v>3.41</v>
      </c>
      <c r="L42" s="143">
        <v>1.3640000000000001</v>
      </c>
      <c r="M42" s="145">
        <f t="shared" si="3"/>
        <v>2.7280000000000002</v>
      </c>
    </row>
    <row r="43" spans="5:13" x14ac:dyDescent="0.25">
      <c r="E43" s="141"/>
      <c r="F43" s="142">
        <v>1</v>
      </c>
      <c r="G43" s="142" t="s">
        <v>96</v>
      </c>
      <c r="H43" s="142" t="s">
        <v>394</v>
      </c>
      <c r="I43" s="142">
        <v>37550</v>
      </c>
      <c r="J43" s="142" t="s">
        <v>397</v>
      </c>
      <c r="K43" s="143">
        <f t="shared" si="2"/>
        <v>0.71040000000000003</v>
      </c>
      <c r="L43" s="143">
        <v>0.56832000000000005</v>
      </c>
      <c r="M43" s="145">
        <f t="shared" si="3"/>
        <v>0.56832000000000005</v>
      </c>
    </row>
    <row r="44" spans="5:13" x14ac:dyDescent="0.25">
      <c r="E44" s="141"/>
      <c r="F44" s="142">
        <v>2</v>
      </c>
      <c r="G44" s="142" t="s">
        <v>96</v>
      </c>
      <c r="H44" s="142" t="s">
        <v>135</v>
      </c>
      <c r="I44" s="142" t="s">
        <v>398</v>
      </c>
      <c r="J44" s="142" t="s">
        <v>399</v>
      </c>
      <c r="K44" s="143">
        <f t="shared" si="2"/>
        <v>3.9124999999999996</v>
      </c>
      <c r="L44" s="143">
        <v>1.5649999999999999</v>
      </c>
      <c r="M44" s="145">
        <f t="shared" si="3"/>
        <v>3.13</v>
      </c>
    </row>
    <row r="45" spans="5:13" x14ac:dyDescent="0.25">
      <c r="E45" s="141"/>
      <c r="F45" s="142">
        <v>2</v>
      </c>
      <c r="G45" s="142" t="s">
        <v>96</v>
      </c>
      <c r="H45" s="142" t="s">
        <v>119</v>
      </c>
      <c r="I45" s="142" t="s">
        <v>122</v>
      </c>
      <c r="J45" s="142" t="s">
        <v>123</v>
      </c>
      <c r="K45" s="143">
        <f t="shared" si="2"/>
        <v>7.8842500000000006</v>
      </c>
      <c r="L45" s="143">
        <v>3.1537000000000002</v>
      </c>
      <c r="M45" s="145">
        <f t="shared" si="3"/>
        <v>6.3074000000000003</v>
      </c>
    </row>
    <row r="46" spans="5:13" x14ac:dyDescent="0.25">
      <c r="E46" s="141"/>
      <c r="F46" s="142">
        <v>4</v>
      </c>
      <c r="G46" s="142" t="s">
        <v>96</v>
      </c>
      <c r="H46" s="142" t="s">
        <v>119</v>
      </c>
      <c r="I46" s="142" t="s">
        <v>400</v>
      </c>
      <c r="J46" s="142" t="s">
        <v>401</v>
      </c>
      <c r="K46" s="143">
        <f t="shared" si="2"/>
        <v>17.964500000000001</v>
      </c>
      <c r="L46" s="143">
        <v>3.5929000000000002</v>
      </c>
      <c r="M46" s="145">
        <f t="shared" si="3"/>
        <v>14.371600000000001</v>
      </c>
    </row>
    <row r="47" spans="5:13" x14ac:dyDescent="0.25">
      <c r="E47" s="141"/>
      <c r="F47" s="142">
        <v>1</v>
      </c>
      <c r="G47" s="142" t="s">
        <v>96</v>
      </c>
      <c r="H47" s="142" t="s">
        <v>119</v>
      </c>
      <c r="I47" s="142" t="s">
        <v>126</v>
      </c>
      <c r="J47" s="142" t="s">
        <v>127</v>
      </c>
      <c r="K47" s="143">
        <f t="shared" si="2"/>
        <v>4.0259999999999998</v>
      </c>
      <c r="L47" s="143">
        <v>3.2208000000000001</v>
      </c>
      <c r="M47" s="145">
        <f t="shared" si="3"/>
        <v>3.2208000000000001</v>
      </c>
    </row>
    <row r="48" spans="5:13" x14ac:dyDescent="0.25">
      <c r="E48" s="141"/>
      <c r="F48" s="142">
        <v>7</v>
      </c>
      <c r="G48" s="142" t="s">
        <v>96</v>
      </c>
      <c r="H48" s="142" t="s">
        <v>406</v>
      </c>
      <c r="I48" s="142">
        <v>553127</v>
      </c>
      <c r="J48" s="142" t="s">
        <v>407</v>
      </c>
      <c r="K48" s="143">
        <f t="shared" si="2"/>
        <v>59.534999999999997</v>
      </c>
      <c r="L48" s="143">
        <v>6.8040000000000003</v>
      </c>
      <c r="M48" s="145">
        <f t="shared" si="3"/>
        <v>47.628</v>
      </c>
    </row>
    <row r="49" spans="5:13" x14ac:dyDescent="0.25">
      <c r="E49" s="141"/>
      <c r="F49" s="142">
        <v>3</v>
      </c>
      <c r="G49" s="142" t="s">
        <v>96</v>
      </c>
      <c r="H49" s="142"/>
      <c r="I49" s="142"/>
      <c r="J49" s="142" t="s">
        <v>484</v>
      </c>
      <c r="K49" s="143">
        <f t="shared" si="2"/>
        <v>776.25</v>
      </c>
      <c r="L49" s="143">
        <v>207</v>
      </c>
      <c r="M49" s="145">
        <f t="shared" si="3"/>
        <v>621</v>
      </c>
    </row>
    <row r="50" spans="5:13" x14ac:dyDescent="0.25">
      <c r="E50" s="141"/>
      <c r="F50" s="142">
        <v>1</v>
      </c>
      <c r="G50" s="142" t="s">
        <v>96</v>
      </c>
      <c r="H50" s="142"/>
      <c r="I50" s="142"/>
      <c r="J50" s="142" t="s">
        <v>485</v>
      </c>
      <c r="K50" s="143">
        <f t="shared" si="2"/>
        <v>1200</v>
      </c>
      <c r="L50" s="143">
        <v>960</v>
      </c>
      <c r="M50" s="145">
        <f t="shared" si="3"/>
        <v>960</v>
      </c>
    </row>
    <row r="51" spans="5:13" x14ac:dyDescent="0.25">
      <c r="E51" s="141"/>
      <c r="F51" s="142">
        <v>1</v>
      </c>
      <c r="G51" s="142" t="s">
        <v>96</v>
      </c>
      <c r="H51" s="142" t="s">
        <v>510</v>
      </c>
      <c r="I51" s="142"/>
      <c r="J51" s="142" t="s">
        <v>511</v>
      </c>
      <c r="K51" s="143">
        <f t="shared" ref="K51:K52" si="4">M51+M51*$L$77</f>
        <v>525</v>
      </c>
      <c r="L51" s="143">
        <v>420</v>
      </c>
      <c r="M51" s="145">
        <f t="shared" si="3"/>
        <v>420</v>
      </c>
    </row>
    <row r="52" spans="5:13" x14ac:dyDescent="0.25">
      <c r="E52" s="141"/>
      <c r="F52" s="142">
        <v>8</v>
      </c>
      <c r="G52" s="142" t="s">
        <v>96</v>
      </c>
      <c r="H52" s="142" t="s">
        <v>406</v>
      </c>
      <c r="I52" s="142"/>
      <c r="J52" s="142" t="s">
        <v>487</v>
      </c>
      <c r="K52" s="143">
        <f t="shared" si="4"/>
        <v>90</v>
      </c>
      <c r="L52" s="143">
        <v>9</v>
      </c>
      <c r="M52" s="145">
        <f t="shared" si="3"/>
        <v>72</v>
      </c>
    </row>
    <row r="53" spans="5:13" x14ac:dyDescent="0.25">
      <c r="E53" s="141"/>
      <c r="F53" s="142">
        <v>2</v>
      </c>
      <c r="G53" s="142" t="s">
        <v>96</v>
      </c>
      <c r="H53" s="142"/>
      <c r="I53" s="142"/>
      <c r="J53" s="142" t="s">
        <v>488</v>
      </c>
      <c r="K53" s="143">
        <f t="shared" ref="K53:K74" si="5">M53+M53*$L$77</f>
        <v>10</v>
      </c>
      <c r="L53" s="143">
        <v>4</v>
      </c>
      <c r="M53" s="145">
        <f t="shared" si="3"/>
        <v>8</v>
      </c>
    </row>
    <row r="54" spans="5:13" x14ac:dyDescent="0.25">
      <c r="E54" s="141"/>
      <c r="F54" s="142">
        <v>1</v>
      </c>
      <c r="G54" s="142" t="s">
        <v>96</v>
      </c>
      <c r="H54" s="142"/>
      <c r="I54" s="142"/>
      <c r="J54" s="142" t="s">
        <v>489</v>
      </c>
      <c r="K54" s="143">
        <f t="shared" si="5"/>
        <v>125</v>
      </c>
      <c r="L54" s="143">
        <v>100</v>
      </c>
      <c r="M54" s="145">
        <f t="shared" si="3"/>
        <v>100</v>
      </c>
    </row>
    <row r="55" spans="5:13" x14ac:dyDescent="0.25">
      <c r="E55" s="141"/>
      <c r="F55" s="142">
        <v>20</v>
      </c>
      <c r="G55" s="142" t="s">
        <v>96</v>
      </c>
      <c r="H55" s="142"/>
      <c r="I55" s="142"/>
      <c r="J55" s="142" t="s">
        <v>490</v>
      </c>
      <c r="K55" s="143">
        <f t="shared" si="5"/>
        <v>62.5</v>
      </c>
      <c r="L55" s="143">
        <v>2.5</v>
      </c>
      <c r="M55" s="145">
        <f t="shared" si="3"/>
        <v>50</v>
      </c>
    </row>
    <row r="56" spans="5:13" x14ac:dyDescent="0.25">
      <c r="E56" s="141"/>
      <c r="F56" s="142">
        <v>10</v>
      </c>
      <c r="G56" s="142" t="s">
        <v>39</v>
      </c>
      <c r="H56" s="142"/>
      <c r="I56" s="142"/>
      <c r="J56" s="142" t="s">
        <v>491</v>
      </c>
      <c r="K56" s="143">
        <f t="shared" si="5"/>
        <v>11.25</v>
      </c>
      <c r="L56" s="143">
        <v>0.9</v>
      </c>
      <c r="M56" s="145">
        <f t="shared" si="3"/>
        <v>9</v>
      </c>
    </row>
    <row r="57" spans="5:13" x14ac:dyDescent="0.25">
      <c r="E57" s="141"/>
      <c r="F57" s="142">
        <v>70</v>
      </c>
      <c r="G57" s="142" t="s">
        <v>39</v>
      </c>
      <c r="H57" s="142"/>
      <c r="I57" s="142"/>
      <c r="J57" s="142" t="s">
        <v>492</v>
      </c>
      <c r="K57" s="143">
        <f t="shared" si="5"/>
        <v>52.5</v>
      </c>
      <c r="L57" s="143">
        <v>0.6</v>
      </c>
      <c r="M57" s="145">
        <f t="shared" si="3"/>
        <v>42</v>
      </c>
    </row>
    <row r="58" spans="5:13" x14ac:dyDescent="0.25">
      <c r="E58" s="141"/>
      <c r="F58" s="142">
        <v>30</v>
      </c>
      <c r="G58" s="142" t="s">
        <v>39</v>
      </c>
      <c r="H58" s="142"/>
      <c r="I58" s="142"/>
      <c r="J58" s="142" t="s">
        <v>493</v>
      </c>
      <c r="K58" s="143">
        <f t="shared" si="5"/>
        <v>22.5</v>
      </c>
      <c r="L58" s="143">
        <v>0.6</v>
      </c>
      <c r="M58" s="145">
        <f t="shared" si="3"/>
        <v>18</v>
      </c>
    </row>
    <row r="59" spans="5:13" x14ac:dyDescent="0.25">
      <c r="E59" s="141"/>
      <c r="F59" s="142">
        <v>6</v>
      </c>
      <c r="G59" s="142" t="s">
        <v>39</v>
      </c>
      <c r="H59" s="142"/>
      <c r="I59" s="142"/>
      <c r="J59" s="142" t="s">
        <v>494</v>
      </c>
      <c r="K59" s="143">
        <f t="shared" si="5"/>
        <v>7.5</v>
      </c>
      <c r="L59" s="143">
        <v>1</v>
      </c>
      <c r="M59" s="145">
        <f t="shared" si="3"/>
        <v>6</v>
      </c>
    </row>
    <row r="60" spans="5:13" x14ac:dyDescent="0.25">
      <c r="E60" s="141"/>
      <c r="F60" s="142">
        <v>1</v>
      </c>
      <c r="G60" s="142" t="s">
        <v>96</v>
      </c>
      <c r="H60" s="142"/>
      <c r="I60" s="142"/>
      <c r="J60" s="142" t="s">
        <v>477</v>
      </c>
      <c r="K60" s="143">
        <f t="shared" si="5"/>
        <v>1.875</v>
      </c>
      <c r="L60" s="143">
        <v>1.5</v>
      </c>
      <c r="M60" s="145">
        <f t="shared" si="3"/>
        <v>1.5</v>
      </c>
    </row>
    <row r="61" spans="5:13" x14ac:dyDescent="0.25">
      <c r="E61" s="141"/>
      <c r="F61" s="142">
        <v>3</v>
      </c>
      <c r="G61" s="142" t="s">
        <v>96</v>
      </c>
      <c r="H61" s="142"/>
      <c r="I61" s="142"/>
      <c r="J61" s="142" t="s">
        <v>495</v>
      </c>
      <c r="K61" s="143">
        <f t="shared" si="5"/>
        <v>4.875</v>
      </c>
      <c r="L61" s="143">
        <v>1.3</v>
      </c>
      <c r="M61" s="145">
        <f t="shared" si="3"/>
        <v>3.9000000000000004</v>
      </c>
    </row>
    <row r="62" spans="5:13" x14ac:dyDescent="0.25">
      <c r="E62" s="141"/>
      <c r="F62" s="142">
        <v>2</v>
      </c>
      <c r="G62" s="142" t="s">
        <v>96</v>
      </c>
      <c r="H62" s="142"/>
      <c r="I62" s="142"/>
      <c r="J62" s="142" t="s">
        <v>496</v>
      </c>
      <c r="K62" s="143">
        <f t="shared" si="5"/>
        <v>10</v>
      </c>
      <c r="L62" s="143">
        <v>4</v>
      </c>
      <c r="M62" s="145">
        <f t="shared" si="3"/>
        <v>8</v>
      </c>
    </row>
    <row r="63" spans="5:13" x14ac:dyDescent="0.25">
      <c r="E63" s="141"/>
      <c r="F63" s="142">
        <v>1</v>
      </c>
      <c r="G63" s="142" t="s">
        <v>96</v>
      </c>
      <c r="H63" s="142"/>
      <c r="I63" s="142"/>
      <c r="J63" s="142" t="s">
        <v>497</v>
      </c>
      <c r="K63" s="143">
        <f t="shared" si="5"/>
        <v>150</v>
      </c>
      <c r="L63" s="143">
        <v>120</v>
      </c>
      <c r="M63" s="145">
        <f t="shared" si="3"/>
        <v>120</v>
      </c>
    </row>
    <row r="64" spans="5:13" x14ac:dyDescent="0.25">
      <c r="E64" s="141"/>
      <c r="F64" s="142">
        <v>2</v>
      </c>
      <c r="G64" s="142" t="s">
        <v>96</v>
      </c>
      <c r="H64" s="142"/>
      <c r="I64" s="142"/>
      <c r="J64" s="142" t="s">
        <v>499</v>
      </c>
      <c r="K64" s="143">
        <f t="shared" si="5"/>
        <v>112.5</v>
      </c>
      <c r="L64" s="143">
        <v>45</v>
      </c>
      <c r="M64" s="145">
        <f t="shared" ref="M64:M74" si="6">L64*F64</f>
        <v>90</v>
      </c>
    </row>
    <row r="65" spans="5:13" x14ac:dyDescent="0.25">
      <c r="E65" s="141"/>
      <c r="F65" s="142">
        <v>1</v>
      </c>
      <c r="G65" s="142" t="s">
        <v>96</v>
      </c>
      <c r="H65" s="142"/>
      <c r="I65" s="142"/>
      <c r="J65" s="142" t="s">
        <v>512</v>
      </c>
      <c r="K65" s="143">
        <f t="shared" si="5"/>
        <v>75</v>
      </c>
      <c r="L65" s="143">
        <v>60</v>
      </c>
      <c r="M65" s="145">
        <f t="shared" si="6"/>
        <v>60</v>
      </c>
    </row>
    <row r="66" spans="5:13" x14ac:dyDescent="0.25">
      <c r="E66" s="141"/>
      <c r="F66" s="142">
        <v>2</v>
      </c>
      <c r="G66" s="142" t="s">
        <v>96</v>
      </c>
      <c r="H66" s="142"/>
      <c r="I66" s="142"/>
      <c r="J66" s="142" t="s">
        <v>500</v>
      </c>
      <c r="K66" s="143">
        <f t="shared" si="5"/>
        <v>125</v>
      </c>
      <c r="L66" s="143">
        <v>50</v>
      </c>
      <c r="M66" s="145">
        <f t="shared" si="6"/>
        <v>100</v>
      </c>
    </row>
    <row r="67" spans="5:13" x14ac:dyDescent="0.25">
      <c r="E67" s="141"/>
      <c r="F67" s="142">
        <v>2</v>
      </c>
      <c r="G67" s="142" t="s">
        <v>96</v>
      </c>
      <c r="H67" s="142"/>
      <c r="I67" s="142"/>
      <c r="J67" s="142" t="s">
        <v>501</v>
      </c>
      <c r="K67" s="143">
        <f t="shared" si="5"/>
        <v>40</v>
      </c>
      <c r="L67" s="143">
        <v>16</v>
      </c>
      <c r="M67" s="145">
        <f t="shared" si="6"/>
        <v>32</v>
      </c>
    </row>
    <row r="68" spans="5:13" x14ac:dyDescent="0.25">
      <c r="E68" s="141"/>
      <c r="F68" s="142">
        <v>1</v>
      </c>
      <c r="G68" s="142" t="s">
        <v>96</v>
      </c>
      <c r="H68" s="142"/>
      <c r="I68" s="142"/>
      <c r="J68" s="142" t="s">
        <v>504</v>
      </c>
      <c r="K68" s="143">
        <f t="shared" si="5"/>
        <v>175</v>
      </c>
      <c r="L68" s="143">
        <v>140</v>
      </c>
      <c r="M68" s="145">
        <f t="shared" si="6"/>
        <v>140</v>
      </c>
    </row>
    <row r="69" spans="5:13" x14ac:dyDescent="0.25">
      <c r="E69" s="141"/>
      <c r="F69" s="142">
        <v>2</v>
      </c>
      <c r="G69" s="142" t="s">
        <v>96</v>
      </c>
      <c r="H69" s="142"/>
      <c r="I69" s="142"/>
      <c r="J69" s="142" t="s">
        <v>502</v>
      </c>
      <c r="K69" s="143">
        <f t="shared" si="5"/>
        <v>212.5</v>
      </c>
      <c r="L69" s="143">
        <v>85</v>
      </c>
      <c r="M69" s="145">
        <f t="shared" si="6"/>
        <v>170</v>
      </c>
    </row>
    <row r="70" spans="5:13" x14ac:dyDescent="0.25">
      <c r="E70" s="141"/>
      <c r="F70" s="142">
        <v>1</v>
      </c>
      <c r="G70" s="142" t="s">
        <v>96</v>
      </c>
      <c r="H70" s="142"/>
      <c r="I70" s="142"/>
      <c r="J70" s="142" t="s">
        <v>503</v>
      </c>
      <c r="K70" s="143">
        <f t="shared" si="5"/>
        <v>175</v>
      </c>
      <c r="L70" s="143">
        <v>140</v>
      </c>
      <c r="M70" s="145">
        <f t="shared" si="6"/>
        <v>140</v>
      </c>
    </row>
    <row r="71" spans="5:13" x14ac:dyDescent="0.25">
      <c r="E71" s="141"/>
      <c r="F71" s="142">
        <v>1</v>
      </c>
      <c r="G71" s="142" t="s">
        <v>96</v>
      </c>
      <c r="H71" s="142"/>
      <c r="I71" s="142"/>
      <c r="J71" s="142" t="s">
        <v>505</v>
      </c>
      <c r="K71" s="143">
        <f t="shared" si="5"/>
        <v>106.25</v>
      </c>
      <c r="L71" s="143">
        <v>85</v>
      </c>
      <c r="M71" s="145">
        <f t="shared" si="6"/>
        <v>85</v>
      </c>
    </row>
    <row r="72" spans="5:13" x14ac:dyDescent="0.25">
      <c r="E72" s="141"/>
      <c r="F72" s="142">
        <v>1</v>
      </c>
      <c r="G72" s="142"/>
      <c r="H72" s="142"/>
      <c r="I72" s="142"/>
      <c r="J72" s="142" t="s">
        <v>506</v>
      </c>
      <c r="K72" s="143">
        <f t="shared" si="5"/>
        <v>25</v>
      </c>
      <c r="L72" s="143">
        <v>20</v>
      </c>
      <c r="M72" s="145">
        <f t="shared" si="6"/>
        <v>20</v>
      </c>
    </row>
    <row r="73" spans="5:13" x14ac:dyDescent="0.25">
      <c r="E73" s="141"/>
      <c r="F73" s="142">
        <v>1</v>
      </c>
      <c r="G73" s="142" t="s">
        <v>96</v>
      </c>
      <c r="H73" s="142"/>
      <c r="I73" s="142"/>
      <c r="J73" s="142" t="s">
        <v>509</v>
      </c>
      <c r="K73" s="143">
        <f t="shared" si="5"/>
        <v>68.75</v>
      </c>
      <c r="L73" s="143">
        <v>55</v>
      </c>
      <c r="M73" s="145">
        <f t="shared" si="6"/>
        <v>55</v>
      </c>
    </row>
    <row r="74" spans="5:13" x14ac:dyDescent="0.25">
      <c r="E74" s="141"/>
      <c r="F74" s="142">
        <v>2</v>
      </c>
      <c r="G74" s="142" t="s">
        <v>96</v>
      </c>
      <c r="H74" s="142"/>
      <c r="I74" s="142"/>
      <c r="J74" s="142" t="s">
        <v>43</v>
      </c>
      <c r="K74" s="60">
        <f t="shared" si="5"/>
        <v>55</v>
      </c>
      <c r="L74" s="143">
        <v>22</v>
      </c>
      <c r="M74" s="145">
        <f t="shared" si="6"/>
        <v>44</v>
      </c>
    </row>
    <row r="75" spans="5:13" x14ac:dyDescent="0.25">
      <c r="E75" s="141"/>
      <c r="F75" s="142"/>
      <c r="G75" s="142"/>
      <c r="H75" s="142"/>
      <c r="I75" s="142"/>
      <c r="J75" s="142"/>
      <c r="K75" s="143"/>
      <c r="L75" s="143"/>
      <c r="M75" s="144"/>
    </row>
    <row r="76" spans="5:13" x14ac:dyDescent="0.25">
      <c r="E76" s="141"/>
      <c r="F76" s="142"/>
      <c r="G76" s="142"/>
      <c r="H76" s="142"/>
      <c r="I76" s="142"/>
      <c r="J76" s="146" t="s">
        <v>210</v>
      </c>
      <c r="K76" s="143">
        <f>SUM(K35:K75)</f>
        <v>4597.9660999999996</v>
      </c>
      <c r="L76" s="143"/>
      <c r="M76" s="145">
        <f>SUM(M35:M71)</f>
        <v>3559.3728800000004</v>
      </c>
    </row>
    <row r="77" spans="5:13" x14ac:dyDescent="0.25">
      <c r="E77" s="141"/>
      <c r="F77" s="142"/>
      <c r="G77" s="142"/>
      <c r="H77" s="142"/>
      <c r="I77" s="142"/>
      <c r="J77" s="142"/>
      <c r="K77" s="143"/>
      <c r="L77" s="147">
        <v>0.25</v>
      </c>
      <c r="M77" s="145">
        <f>M76+M76*L77</f>
        <v>4449.2161000000006</v>
      </c>
    </row>
    <row r="78" spans="5:13" x14ac:dyDescent="0.25">
      <c r="E78" s="141"/>
      <c r="F78" s="142"/>
      <c r="G78" s="142"/>
      <c r="H78" s="142"/>
      <c r="I78" s="142"/>
      <c r="J78" s="142" t="s">
        <v>508</v>
      </c>
      <c r="K78" s="143">
        <f>154*25</f>
        <v>3850</v>
      </c>
      <c r="L78" s="142">
        <v>136</v>
      </c>
      <c r="M78" s="144">
        <v>25</v>
      </c>
    </row>
    <row r="79" spans="5:13" x14ac:dyDescent="0.25">
      <c r="E79" s="141"/>
      <c r="F79" s="142"/>
      <c r="G79" s="142"/>
      <c r="H79" s="142"/>
      <c r="I79" s="142"/>
      <c r="J79" s="142"/>
      <c r="K79" s="143"/>
      <c r="L79" s="142">
        <v>30</v>
      </c>
      <c r="M79" s="144">
        <v>15</v>
      </c>
    </row>
    <row r="80" spans="5:13" x14ac:dyDescent="0.25">
      <c r="E80" s="141"/>
      <c r="F80" s="142"/>
      <c r="G80" s="142"/>
      <c r="H80" s="142"/>
      <c r="I80" s="142"/>
      <c r="J80" s="67" t="s">
        <v>507</v>
      </c>
      <c r="K80" s="60"/>
      <c r="L80" s="142"/>
      <c r="M80" s="144">
        <f>L78*M78</f>
        <v>3400</v>
      </c>
    </row>
    <row r="81" spans="2:13" x14ac:dyDescent="0.25">
      <c r="E81" s="141"/>
      <c r="F81" s="142"/>
      <c r="G81" s="142"/>
      <c r="H81" s="142"/>
      <c r="I81" s="142"/>
      <c r="J81" s="142"/>
      <c r="K81" s="143"/>
      <c r="L81" s="143"/>
      <c r="M81" s="144">
        <f>L79*M79</f>
        <v>450</v>
      </c>
    </row>
    <row r="82" spans="2:13" x14ac:dyDescent="0.25">
      <c r="E82" s="141"/>
      <c r="F82" s="142"/>
      <c r="G82" s="142"/>
      <c r="H82" s="142"/>
      <c r="I82" s="142"/>
      <c r="J82" s="142" t="s">
        <v>0</v>
      </c>
      <c r="K82" s="143">
        <f>SUM(K76:K80)</f>
        <v>8447.9660999999996</v>
      </c>
      <c r="L82" s="143"/>
      <c r="M82" s="144">
        <f>SUM(M80:M81)</f>
        <v>3850</v>
      </c>
    </row>
    <row r="83" spans="2:13" x14ac:dyDescent="0.25">
      <c r="E83" s="141"/>
      <c r="F83" s="142"/>
      <c r="G83" s="142"/>
      <c r="H83" s="142"/>
      <c r="I83" s="142"/>
      <c r="J83" s="142"/>
      <c r="K83" s="152" t="s">
        <v>498</v>
      </c>
      <c r="L83" s="143"/>
      <c r="M83" s="144"/>
    </row>
    <row r="84" spans="2:13" ht="15.75" thickBot="1" x14ac:dyDescent="0.3">
      <c r="E84" s="148"/>
      <c r="F84" s="149"/>
      <c r="G84" s="149"/>
      <c r="H84" s="149"/>
      <c r="I84" s="149"/>
      <c r="J84" s="149"/>
      <c r="K84" s="150"/>
      <c r="L84" s="150"/>
      <c r="M84" s="151"/>
    </row>
    <row r="85" spans="2:13" x14ac:dyDescent="0.25">
      <c r="J85" s="142"/>
    </row>
    <row r="86" spans="2:13" x14ac:dyDescent="0.25">
      <c r="E86" s="159" t="s">
        <v>381</v>
      </c>
    </row>
    <row r="87" spans="2:13" x14ac:dyDescent="0.25">
      <c r="E87" t="s">
        <v>534</v>
      </c>
    </row>
    <row r="88" spans="2:13" x14ac:dyDescent="0.25">
      <c r="F88">
        <v>35</v>
      </c>
      <c r="G88" t="s">
        <v>39</v>
      </c>
      <c r="J88" t="s">
        <v>517</v>
      </c>
      <c r="K88" s="3">
        <f t="shared" ref="K88:K100" si="7">M88+M88*$L$178</f>
        <v>21.875</v>
      </c>
      <c r="L88" s="3">
        <v>0.5</v>
      </c>
      <c r="M88" s="1">
        <f>L88*F88</f>
        <v>17.5</v>
      </c>
    </row>
    <row r="89" spans="2:13" x14ac:dyDescent="0.25">
      <c r="B89">
        <v>6</v>
      </c>
      <c r="F89">
        <v>50</v>
      </c>
      <c r="G89" t="s">
        <v>39</v>
      </c>
      <c r="H89" t="s">
        <v>445</v>
      </c>
      <c r="J89" t="s">
        <v>518</v>
      </c>
      <c r="K89" s="3">
        <f t="shared" si="7"/>
        <v>37.5</v>
      </c>
      <c r="L89" s="3">
        <v>0.6</v>
      </c>
      <c r="M89" s="1">
        <f t="shared" ref="M89:M101" si="8">L89*F89</f>
        <v>30</v>
      </c>
    </row>
    <row r="90" spans="2:13" x14ac:dyDescent="0.25">
      <c r="B90">
        <v>5.5</v>
      </c>
      <c r="F90">
        <v>10</v>
      </c>
      <c r="G90" t="s">
        <v>39</v>
      </c>
      <c r="J90" t="s">
        <v>474</v>
      </c>
      <c r="K90" s="3">
        <f t="shared" si="7"/>
        <v>5</v>
      </c>
      <c r="L90" s="3">
        <v>0.4</v>
      </c>
      <c r="M90" s="1">
        <f t="shared" si="8"/>
        <v>4</v>
      </c>
    </row>
    <row r="91" spans="2:13" x14ac:dyDescent="0.25">
      <c r="B91">
        <v>9</v>
      </c>
      <c r="F91">
        <v>10</v>
      </c>
      <c r="G91" t="s">
        <v>39</v>
      </c>
      <c r="J91" t="s">
        <v>519</v>
      </c>
      <c r="K91" s="3">
        <f t="shared" si="7"/>
        <v>11.25</v>
      </c>
      <c r="L91" s="3">
        <v>0.9</v>
      </c>
      <c r="M91" s="1">
        <f t="shared" si="8"/>
        <v>9</v>
      </c>
    </row>
    <row r="92" spans="2:13" x14ac:dyDescent="0.25">
      <c r="B92">
        <v>8.5</v>
      </c>
      <c r="F92">
        <v>35</v>
      </c>
      <c r="G92" t="s">
        <v>39</v>
      </c>
      <c r="J92" t="s">
        <v>520</v>
      </c>
      <c r="K92" s="3">
        <f t="shared" si="7"/>
        <v>65.625</v>
      </c>
      <c r="L92" s="3">
        <v>1.5</v>
      </c>
      <c r="M92" s="1">
        <f t="shared" si="8"/>
        <v>52.5</v>
      </c>
    </row>
    <row r="93" spans="2:13" x14ac:dyDescent="0.25">
      <c r="B93">
        <v>5</v>
      </c>
      <c r="F93">
        <v>1</v>
      </c>
      <c r="J93" t="s">
        <v>521</v>
      </c>
      <c r="K93" s="3">
        <f t="shared" si="7"/>
        <v>25</v>
      </c>
      <c r="L93" s="3">
        <v>20</v>
      </c>
      <c r="M93" s="1">
        <f t="shared" si="8"/>
        <v>20</v>
      </c>
    </row>
    <row r="94" spans="2:13" x14ac:dyDescent="0.25">
      <c r="B94">
        <v>10</v>
      </c>
      <c r="F94">
        <v>20</v>
      </c>
      <c r="G94" t="s">
        <v>39</v>
      </c>
      <c r="J94" t="s">
        <v>522</v>
      </c>
      <c r="K94" s="3">
        <f t="shared" si="7"/>
        <v>35</v>
      </c>
      <c r="L94" s="3">
        <v>1.4</v>
      </c>
      <c r="M94" s="1">
        <f t="shared" si="8"/>
        <v>28</v>
      </c>
    </row>
    <row r="95" spans="2:13" x14ac:dyDescent="0.25">
      <c r="B95">
        <v>5</v>
      </c>
      <c r="F95">
        <v>1</v>
      </c>
      <c r="G95" t="s">
        <v>96</v>
      </c>
      <c r="J95" t="s">
        <v>523</v>
      </c>
      <c r="K95" s="3">
        <f t="shared" si="7"/>
        <v>15</v>
      </c>
      <c r="L95" s="3">
        <v>12</v>
      </c>
      <c r="M95" s="1">
        <f t="shared" si="8"/>
        <v>12</v>
      </c>
    </row>
    <row r="96" spans="2:13" x14ac:dyDescent="0.25">
      <c r="F96">
        <v>1</v>
      </c>
      <c r="G96" t="s">
        <v>96</v>
      </c>
      <c r="J96" t="s">
        <v>524</v>
      </c>
      <c r="K96" s="3">
        <f t="shared" si="7"/>
        <v>13.75</v>
      </c>
      <c r="L96" s="3">
        <v>11</v>
      </c>
      <c r="M96" s="1">
        <f t="shared" si="8"/>
        <v>11</v>
      </c>
    </row>
    <row r="97" spans="2:13" x14ac:dyDescent="0.25">
      <c r="F97">
        <v>15</v>
      </c>
      <c r="G97" t="s">
        <v>39</v>
      </c>
      <c r="J97" t="s">
        <v>525</v>
      </c>
      <c r="K97" s="3">
        <f t="shared" si="7"/>
        <v>16.875</v>
      </c>
      <c r="L97" s="3">
        <v>0.9</v>
      </c>
      <c r="M97" s="1">
        <f t="shared" si="8"/>
        <v>13.5</v>
      </c>
    </row>
    <row r="98" spans="2:13" x14ac:dyDescent="0.25">
      <c r="F98">
        <v>1</v>
      </c>
      <c r="G98" t="s">
        <v>96</v>
      </c>
      <c r="H98" t="s">
        <v>446</v>
      </c>
      <c r="J98" t="s">
        <v>447</v>
      </c>
      <c r="K98" s="3">
        <f t="shared" si="7"/>
        <v>7.1999999999999993</v>
      </c>
      <c r="L98" s="3">
        <v>5.76</v>
      </c>
      <c r="M98" s="1">
        <f t="shared" si="8"/>
        <v>5.76</v>
      </c>
    </row>
    <row r="99" spans="2:13" x14ac:dyDescent="0.25">
      <c r="F99">
        <v>2</v>
      </c>
      <c r="G99" t="s">
        <v>96</v>
      </c>
      <c r="H99" t="s">
        <v>430</v>
      </c>
      <c r="I99" s="158" t="s">
        <v>526</v>
      </c>
      <c r="J99" t="s">
        <v>431</v>
      </c>
      <c r="K99" s="3">
        <f t="shared" si="7"/>
        <v>108.75</v>
      </c>
      <c r="L99" s="3">
        <v>43.5</v>
      </c>
      <c r="M99" s="1">
        <f t="shared" si="8"/>
        <v>87</v>
      </c>
    </row>
    <row r="100" spans="2:13" x14ac:dyDescent="0.25">
      <c r="F100">
        <v>1</v>
      </c>
      <c r="G100" t="s">
        <v>96</v>
      </c>
      <c r="H100" t="s">
        <v>423</v>
      </c>
      <c r="I100">
        <v>5531</v>
      </c>
      <c r="J100" t="s">
        <v>424</v>
      </c>
      <c r="K100" s="3">
        <f t="shared" si="7"/>
        <v>3.55</v>
      </c>
      <c r="L100" s="3">
        <v>2.84</v>
      </c>
      <c r="M100" s="1">
        <f t="shared" si="8"/>
        <v>2.84</v>
      </c>
    </row>
    <row r="101" spans="2:13" x14ac:dyDescent="0.25">
      <c r="F101">
        <v>1</v>
      </c>
      <c r="G101" t="s">
        <v>96</v>
      </c>
      <c r="H101" t="s">
        <v>423</v>
      </c>
      <c r="I101">
        <v>5535</v>
      </c>
      <c r="J101" t="s">
        <v>425</v>
      </c>
      <c r="K101" s="3">
        <f t="shared" ref="K101" si="9">M101+M101*$L$178</f>
        <v>7.4550000000000001</v>
      </c>
      <c r="L101" s="3">
        <v>5.9640000000000004</v>
      </c>
      <c r="M101" s="1">
        <f t="shared" si="8"/>
        <v>5.9640000000000004</v>
      </c>
    </row>
    <row r="102" spans="2:13" x14ac:dyDescent="0.25">
      <c r="I102" s="158"/>
      <c r="M102" s="1"/>
    </row>
    <row r="103" spans="2:13" x14ac:dyDescent="0.25">
      <c r="B103">
        <v>4</v>
      </c>
    </row>
    <row r="104" spans="2:13" x14ac:dyDescent="0.25">
      <c r="B104">
        <v>9</v>
      </c>
      <c r="E104" t="s">
        <v>527</v>
      </c>
      <c r="F104">
        <v>1</v>
      </c>
      <c r="G104" t="s">
        <v>96</v>
      </c>
      <c r="J104" t="s">
        <v>528</v>
      </c>
      <c r="K104" s="3">
        <f t="shared" ref="K104:K111" si="10">M104+M104*$L$178</f>
        <v>587.5</v>
      </c>
      <c r="L104" s="3">
        <v>470</v>
      </c>
      <c r="M104" s="1">
        <f>L104*F104</f>
        <v>470</v>
      </c>
    </row>
    <row r="105" spans="2:13" x14ac:dyDescent="0.25">
      <c r="F105">
        <v>1</v>
      </c>
      <c r="G105" t="s">
        <v>96</v>
      </c>
      <c r="J105" t="s">
        <v>529</v>
      </c>
      <c r="K105" s="3">
        <f t="shared" si="10"/>
        <v>27.5</v>
      </c>
      <c r="L105" s="3">
        <v>22</v>
      </c>
      <c r="M105" s="1">
        <f t="shared" ref="M105:M112" si="11">L105*F105</f>
        <v>22</v>
      </c>
    </row>
    <row r="106" spans="2:13" x14ac:dyDescent="0.25">
      <c r="F106">
        <v>5</v>
      </c>
      <c r="J106" t="s">
        <v>570</v>
      </c>
      <c r="K106" s="3">
        <f t="shared" si="10"/>
        <v>150</v>
      </c>
      <c r="L106" s="3">
        <v>24</v>
      </c>
      <c r="M106" s="1">
        <f t="shared" si="11"/>
        <v>120</v>
      </c>
    </row>
    <row r="107" spans="2:13" x14ac:dyDescent="0.25">
      <c r="F107">
        <v>1</v>
      </c>
      <c r="G107" t="s">
        <v>96</v>
      </c>
      <c r="J107" t="s">
        <v>530</v>
      </c>
      <c r="K107" s="3">
        <f t="shared" si="10"/>
        <v>13.75</v>
      </c>
      <c r="L107" s="3">
        <v>11</v>
      </c>
      <c r="M107" s="1">
        <f t="shared" si="11"/>
        <v>11</v>
      </c>
    </row>
    <row r="108" spans="2:13" x14ac:dyDescent="0.25">
      <c r="F108">
        <v>20</v>
      </c>
      <c r="G108" t="s">
        <v>39</v>
      </c>
      <c r="J108" t="s">
        <v>531</v>
      </c>
      <c r="K108" s="3">
        <f t="shared" si="10"/>
        <v>10</v>
      </c>
      <c r="L108" s="3">
        <v>0.4</v>
      </c>
      <c r="M108" s="1">
        <f t="shared" si="11"/>
        <v>8</v>
      </c>
    </row>
    <row r="109" spans="2:13" x14ac:dyDescent="0.25">
      <c r="F109">
        <v>20</v>
      </c>
      <c r="G109" t="s">
        <v>39</v>
      </c>
      <c r="J109" t="s">
        <v>532</v>
      </c>
      <c r="K109" s="3">
        <f t="shared" si="10"/>
        <v>17.5</v>
      </c>
      <c r="L109" s="3">
        <v>0.7</v>
      </c>
      <c r="M109" s="1">
        <f t="shared" si="11"/>
        <v>14</v>
      </c>
    </row>
    <row r="110" spans="2:13" x14ac:dyDescent="0.25">
      <c r="F110">
        <v>1</v>
      </c>
      <c r="G110" t="s">
        <v>96</v>
      </c>
      <c r="H110" t="s">
        <v>448</v>
      </c>
      <c r="J110" t="s">
        <v>449</v>
      </c>
      <c r="K110" s="3">
        <f t="shared" si="10"/>
        <v>46.65</v>
      </c>
      <c r="L110" s="3">
        <v>37.32</v>
      </c>
      <c r="M110" s="1">
        <f t="shared" si="11"/>
        <v>37.32</v>
      </c>
    </row>
    <row r="111" spans="2:13" x14ac:dyDescent="0.25">
      <c r="B111">
        <v>7</v>
      </c>
      <c r="F111">
        <v>2</v>
      </c>
      <c r="G111" t="s">
        <v>96</v>
      </c>
      <c r="J111" t="s">
        <v>533</v>
      </c>
      <c r="K111" s="3">
        <f t="shared" si="10"/>
        <v>32.5</v>
      </c>
      <c r="L111" s="3">
        <v>13</v>
      </c>
      <c r="M111" s="1">
        <f t="shared" si="11"/>
        <v>26</v>
      </c>
    </row>
    <row r="112" spans="2:13" x14ac:dyDescent="0.25">
      <c r="F112">
        <v>2</v>
      </c>
      <c r="G112" t="s">
        <v>96</v>
      </c>
      <c r="H112" t="s">
        <v>409</v>
      </c>
      <c r="I112" t="s">
        <v>408</v>
      </c>
      <c r="J112" t="s">
        <v>410</v>
      </c>
      <c r="K112" s="3">
        <f>M112+M112*$L$178</f>
        <v>109.02500000000001</v>
      </c>
      <c r="L112" s="3">
        <v>43.61</v>
      </c>
      <c r="M112" s="1">
        <f t="shared" si="11"/>
        <v>87.22</v>
      </c>
    </row>
    <row r="113" spans="5:13" x14ac:dyDescent="0.25">
      <c r="M113" s="1"/>
    </row>
    <row r="114" spans="5:13" x14ac:dyDescent="0.25">
      <c r="J114" t="s">
        <v>571</v>
      </c>
      <c r="K114" s="3">
        <f>SUM(K88:K112)</f>
        <v>1368.2550000000001</v>
      </c>
      <c r="M114" s="1">
        <f>SUM(M88:M113)</f>
        <v>1094.604</v>
      </c>
    </row>
    <row r="115" spans="5:13" x14ac:dyDescent="0.25">
      <c r="J115" t="s">
        <v>575</v>
      </c>
      <c r="K115" s="60">
        <f>26*25</f>
        <v>650</v>
      </c>
      <c r="L115" s="90">
        <v>0.25</v>
      </c>
      <c r="M115" s="1">
        <f>M114+M114*L115</f>
        <v>1368.2550000000001</v>
      </c>
    </row>
    <row r="116" spans="5:13" x14ac:dyDescent="0.25">
      <c r="J116" t="s">
        <v>572</v>
      </c>
      <c r="K116" s="3">
        <f>SUM(K114:K115)</f>
        <v>2018.2550000000001</v>
      </c>
      <c r="L116" s="90"/>
      <c r="M116" s="1"/>
    </row>
    <row r="118" spans="5:13" x14ac:dyDescent="0.25">
      <c r="E118" t="s">
        <v>535</v>
      </c>
    </row>
    <row r="119" spans="5:13" x14ac:dyDescent="0.25">
      <c r="F119">
        <v>16</v>
      </c>
      <c r="G119" t="s">
        <v>39</v>
      </c>
      <c r="J119" t="s">
        <v>536</v>
      </c>
      <c r="K119" s="3">
        <f t="shared" ref="K119:K150" si="12">M119+M119*$L$178</f>
        <v>70</v>
      </c>
      <c r="L119" s="3">
        <v>3.5</v>
      </c>
      <c r="M119" s="1">
        <f>L119*F119</f>
        <v>56</v>
      </c>
    </row>
    <row r="120" spans="5:13" x14ac:dyDescent="0.25">
      <c r="F120">
        <v>2</v>
      </c>
      <c r="G120" t="s">
        <v>96</v>
      </c>
      <c r="J120" t="s">
        <v>537</v>
      </c>
      <c r="K120" s="3">
        <f t="shared" si="12"/>
        <v>22.5</v>
      </c>
      <c r="L120" s="3">
        <v>9</v>
      </c>
      <c r="M120" s="1">
        <f t="shared" ref="M120:M175" si="13">L120*F120</f>
        <v>18</v>
      </c>
    </row>
    <row r="121" spans="5:13" x14ac:dyDescent="0.25">
      <c r="F121">
        <v>4</v>
      </c>
      <c r="G121" t="s">
        <v>96</v>
      </c>
      <c r="J121" t="s">
        <v>538</v>
      </c>
      <c r="K121" s="3">
        <f t="shared" si="12"/>
        <v>30</v>
      </c>
      <c r="L121" s="3">
        <v>6</v>
      </c>
      <c r="M121" s="1">
        <f t="shared" si="13"/>
        <v>24</v>
      </c>
    </row>
    <row r="122" spans="5:13" x14ac:dyDescent="0.25">
      <c r="F122">
        <v>2</v>
      </c>
      <c r="G122" t="s">
        <v>96</v>
      </c>
      <c r="J122" t="s">
        <v>539</v>
      </c>
      <c r="K122" s="3">
        <f t="shared" si="12"/>
        <v>7.5</v>
      </c>
      <c r="L122" s="3">
        <v>3</v>
      </c>
      <c r="M122" s="1">
        <f t="shared" si="13"/>
        <v>6</v>
      </c>
    </row>
    <row r="123" spans="5:13" x14ac:dyDescent="0.25">
      <c r="F123">
        <v>20</v>
      </c>
      <c r="G123" t="s">
        <v>96</v>
      </c>
      <c r="J123" t="s">
        <v>540</v>
      </c>
      <c r="K123" s="3">
        <f t="shared" si="12"/>
        <v>100</v>
      </c>
      <c r="L123" s="3">
        <v>4</v>
      </c>
      <c r="M123" s="1">
        <f t="shared" si="13"/>
        <v>80</v>
      </c>
    </row>
    <row r="124" spans="5:13" x14ac:dyDescent="0.25">
      <c r="F124">
        <v>17</v>
      </c>
      <c r="G124" t="s">
        <v>96</v>
      </c>
      <c r="J124" t="s">
        <v>541</v>
      </c>
      <c r="K124" s="3">
        <f t="shared" si="12"/>
        <v>5.3125</v>
      </c>
      <c r="L124" s="3">
        <v>0.25</v>
      </c>
      <c r="M124" s="1">
        <f t="shared" si="13"/>
        <v>4.25</v>
      </c>
    </row>
    <row r="125" spans="5:13" x14ac:dyDescent="0.25">
      <c r="F125">
        <v>5</v>
      </c>
      <c r="G125" t="s">
        <v>96</v>
      </c>
      <c r="J125" t="s">
        <v>542</v>
      </c>
      <c r="K125" s="3">
        <f t="shared" si="12"/>
        <v>11.508749999999999</v>
      </c>
      <c r="L125" s="3">
        <v>1.8413999999999999</v>
      </c>
      <c r="M125" s="1">
        <f t="shared" si="13"/>
        <v>9.206999999999999</v>
      </c>
    </row>
    <row r="126" spans="5:13" x14ac:dyDescent="0.25">
      <c r="F126">
        <v>1</v>
      </c>
      <c r="G126" t="s">
        <v>96</v>
      </c>
      <c r="J126" t="s">
        <v>543</v>
      </c>
      <c r="K126" s="3">
        <f t="shared" si="12"/>
        <v>2.5</v>
      </c>
      <c r="L126" s="3">
        <v>2</v>
      </c>
      <c r="M126" s="1">
        <f t="shared" si="13"/>
        <v>2</v>
      </c>
    </row>
    <row r="127" spans="5:13" x14ac:dyDescent="0.25">
      <c r="F127">
        <v>160</v>
      </c>
      <c r="G127" t="s">
        <v>39</v>
      </c>
      <c r="J127" t="s">
        <v>544</v>
      </c>
      <c r="K127" s="3">
        <f t="shared" si="12"/>
        <v>32</v>
      </c>
      <c r="L127" s="3">
        <v>0.16</v>
      </c>
      <c r="M127" s="1">
        <f t="shared" si="13"/>
        <v>25.6</v>
      </c>
    </row>
    <row r="128" spans="5:13" x14ac:dyDescent="0.25">
      <c r="F128">
        <v>90</v>
      </c>
      <c r="G128" t="s">
        <v>39</v>
      </c>
      <c r="J128" t="s">
        <v>161</v>
      </c>
      <c r="K128" s="3">
        <f t="shared" si="12"/>
        <v>33.75</v>
      </c>
      <c r="L128" s="3">
        <v>0.3</v>
      </c>
      <c r="M128" s="1">
        <f t="shared" si="13"/>
        <v>27</v>
      </c>
    </row>
    <row r="129" spans="2:16" x14ac:dyDescent="0.25">
      <c r="F129">
        <v>30</v>
      </c>
      <c r="G129" t="s">
        <v>39</v>
      </c>
      <c r="J129" t="s">
        <v>545</v>
      </c>
      <c r="K129" s="3">
        <f t="shared" si="12"/>
        <v>16.875</v>
      </c>
      <c r="L129" s="3">
        <v>0.45</v>
      </c>
      <c r="M129" s="1">
        <f t="shared" si="13"/>
        <v>13.5</v>
      </c>
    </row>
    <row r="130" spans="2:16" x14ac:dyDescent="0.25">
      <c r="F130">
        <v>1</v>
      </c>
      <c r="J130" t="s">
        <v>551</v>
      </c>
      <c r="K130" s="3">
        <f t="shared" si="12"/>
        <v>25</v>
      </c>
      <c r="L130" s="3">
        <v>20</v>
      </c>
      <c r="M130" s="1">
        <f t="shared" si="13"/>
        <v>20</v>
      </c>
    </row>
    <row r="131" spans="2:16" x14ac:dyDescent="0.25">
      <c r="F131">
        <v>140</v>
      </c>
      <c r="G131" t="s">
        <v>39</v>
      </c>
      <c r="J131" t="s">
        <v>38</v>
      </c>
      <c r="K131" s="3">
        <f t="shared" si="12"/>
        <v>24.5</v>
      </c>
      <c r="L131" s="3">
        <v>0.14000000000000001</v>
      </c>
      <c r="M131" s="1">
        <f t="shared" si="13"/>
        <v>19.600000000000001</v>
      </c>
    </row>
    <row r="132" spans="2:16" x14ac:dyDescent="0.25">
      <c r="F132">
        <v>380</v>
      </c>
      <c r="G132" t="s">
        <v>39</v>
      </c>
      <c r="J132" t="s">
        <v>546</v>
      </c>
      <c r="K132" s="3">
        <f t="shared" si="12"/>
        <v>142.5</v>
      </c>
      <c r="L132" s="3">
        <v>0.3</v>
      </c>
      <c r="M132" s="1">
        <f t="shared" si="13"/>
        <v>114</v>
      </c>
    </row>
    <row r="133" spans="2:16" x14ac:dyDescent="0.25">
      <c r="F133">
        <v>100</v>
      </c>
      <c r="G133" t="s">
        <v>39</v>
      </c>
      <c r="J133" t="s">
        <v>149</v>
      </c>
      <c r="K133" s="3">
        <f t="shared" si="12"/>
        <v>56.25</v>
      </c>
      <c r="L133" s="3">
        <v>0.45</v>
      </c>
      <c r="M133" s="1">
        <f t="shared" si="13"/>
        <v>45</v>
      </c>
    </row>
    <row r="134" spans="2:16" x14ac:dyDescent="0.25">
      <c r="F134">
        <v>2</v>
      </c>
      <c r="G134" t="s">
        <v>96</v>
      </c>
      <c r="J134" t="s">
        <v>547</v>
      </c>
      <c r="K134" s="3">
        <f t="shared" si="12"/>
        <v>20</v>
      </c>
      <c r="L134" s="3">
        <v>8</v>
      </c>
      <c r="M134" s="1">
        <f t="shared" si="13"/>
        <v>16</v>
      </c>
    </row>
    <row r="135" spans="2:16" x14ac:dyDescent="0.25">
      <c r="F135">
        <v>1</v>
      </c>
      <c r="G135" t="s">
        <v>96</v>
      </c>
      <c r="J135" t="s">
        <v>548</v>
      </c>
      <c r="K135" s="3">
        <f t="shared" si="12"/>
        <v>10</v>
      </c>
      <c r="L135" s="3">
        <v>8</v>
      </c>
      <c r="M135" s="1">
        <f t="shared" si="13"/>
        <v>8</v>
      </c>
    </row>
    <row r="136" spans="2:16" x14ac:dyDescent="0.25">
      <c r="F136">
        <v>15</v>
      </c>
      <c r="G136" t="s">
        <v>39</v>
      </c>
      <c r="J136" t="s">
        <v>549</v>
      </c>
      <c r="K136" s="3">
        <f t="shared" si="12"/>
        <v>5.625</v>
      </c>
      <c r="L136" s="3">
        <v>0.3</v>
      </c>
      <c r="M136" s="1">
        <f t="shared" si="13"/>
        <v>4.5</v>
      </c>
    </row>
    <row r="137" spans="2:16" x14ac:dyDescent="0.25">
      <c r="F137">
        <v>2</v>
      </c>
      <c r="G137" t="s">
        <v>96</v>
      </c>
      <c r="H137" t="s">
        <v>58</v>
      </c>
      <c r="I137" t="s">
        <v>379</v>
      </c>
      <c r="J137" t="s">
        <v>380</v>
      </c>
      <c r="K137" s="3">
        <f t="shared" si="12"/>
        <v>221.125</v>
      </c>
      <c r="L137" s="3">
        <v>88.45</v>
      </c>
      <c r="M137" s="1">
        <f t="shared" si="13"/>
        <v>176.9</v>
      </c>
    </row>
    <row r="138" spans="2:16" x14ac:dyDescent="0.25">
      <c r="F138">
        <v>9</v>
      </c>
      <c r="G138" t="s">
        <v>96</v>
      </c>
      <c r="H138" t="s">
        <v>382</v>
      </c>
      <c r="I138">
        <v>9098</v>
      </c>
      <c r="J138" t="s">
        <v>383</v>
      </c>
      <c r="K138" s="3">
        <f t="shared" si="12"/>
        <v>247.5</v>
      </c>
      <c r="L138" s="3">
        <v>22</v>
      </c>
      <c r="M138" s="1">
        <f t="shared" si="13"/>
        <v>198</v>
      </c>
      <c r="O138" s="3">
        <v>7.4703999999999997</v>
      </c>
      <c r="P138" t="s">
        <v>569</v>
      </c>
    </row>
    <row r="139" spans="2:16" x14ac:dyDescent="0.25">
      <c r="F139">
        <v>9</v>
      </c>
      <c r="G139" t="s">
        <v>96</v>
      </c>
      <c r="H139" t="s">
        <v>56</v>
      </c>
      <c r="I139" t="s">
        <v>386</v>
      </c>
      <c r="J139" t="s">
        <v>387</v>
      </c>
      <c r="K139" s="3">
        <f t="shared" si="12"/>
        <v>48.688087499999995</v>
      </c>
      <c r="L139" s="3">
        <v>4.3278299999999996</v>
      </c>
      <c r="M139" s="1">
        <f t="shared" si="13"/>
        <v>38.950469999999996</v>
      </c>
    </row>
    <row r="140" spans="2:16" x14ac:dyDescent="0.25">
      <c r="F140">
        <v>1</v>
      </c>
      <c r="G140" t="s">
        <v>96</v>
      </c>
      <c r="H140" t="s">
        <v>382</v>
      </c>
      <c r="I140" t="s">
        <v>404</v>
      </c>
      <c r="J140" t="s">
        <v>405</v>
      </c>
      <c r="K140" s="3">
        <f t="shared" si="12"/>
        <v>80.46875</v>
      </c>
      <c r="L140" s="3">
        <v>64.375</v>
      </c>
      <c r="M140" s="1">
        <f t="shared" si="13"/>
        <v>64.375</v>
      </c>
    </row>
    <row r="141" spans="2:16" x14ac:dyDescent="0.25">
      <c r="B141">
        <v>11</v>
      </c>
      <c r="F141">
        <v>1</v>
      </c>
      <c r="G141" t="s">
        <v>96</v>
      </c>
      <c r="H141" t="s">
        <v>402</v>
      </c>
      <c r="I141">
        <v>4712</v>
      </c>
      <c r="J141" t="s">
        <v>403</v>
      </c>
      <c r="K141" s="3">
        <f t="shared" si="12"/>
        <v>20.515625</v>
      </c>
      <c r="L141" s="3">
        <v>16.412500000000001</v>
      </c>
      <c r="M141" s="1">
        <f t="shared" si="13"/>
        <v>16.412500000000001</v>
      </c>
    </row>
    <row r="142" spans="2:16" x14ac:dyDescent="0.25">
      <c r="B142">
        <v>9</v>
      </c>
      <c r="F142">
        <v>1</v>
      </c>
      <c r="G142" t="s">
        <v>96</v>
      </c>
      <c r="J142" t="s">
        <v>550</v>
      </c>
      <c r="K142" s="3">
        <f t="shared" si="12"/>
        <v>27.5</v>
      </c>
      <c r="L142" s="3">
        <v>22</v>
      </c>
      <c r="M142" s="1">
        <f t="shared" si="13"/>
        <v>22</v>
      </c>
    </row>
    <row r="143" spans="2:16" x14ac:dyDescent="0.25">
      <c r="B143">
        <v>13</v>
      </c>
      <c r="F143">
        <v>1</v>
      </c>
      <c r="G143" t="s">
        <v>96</v>
      </c>
      <c r="H143" t="s">
        <v>458</v>
      </c>
      <c r="J143" t="s">
        <v>459</v>
      </c>
      <c r="K143" s="3">
        <f t="shared" si="12"/>
        <v>643.75</v>
      </c>
      <c r="L143" s="3">
        <v>515</v>
      </c>
      <c r="M143" s="1">
        <f t="shared" si="13"/>
        <v>515</v>
      </c>
    </row>
    <row r="144" spans="2:16" x14ac:dyDescent="0.25">
      <c r="F144">
        <v>1</v>
      </c>
      <c r="G144" t="s">
        <v>96</v>
      </c>
      <c r="H144" t="s">
        <v>433</v>
      </c>
      <c r="I144" t="s">
        <v>441</v>
      </c>
      <c r="J144" t="s">
        <v>442</v>
      </c>
      <c r="K144" s="3">
        <f t="shared" si="12"/>
        <v>59.8125</v>
      </c>
      <c r="L144" s="3">
        <v>47.85</v>
      </c>
      <c r="M144" s="1">
        <f t="shared" si="13"/>
        <v>47.85</v>
      </c>
    </row>
    <row r="145" spans="6:13" x14ac:dyDescent="0.25">
      <c r="F145">
        <v>1</v>
      </c>
      <c r="G145" t="s">
        <v>96</v>
      </c>
      <c r="H145" t="s">
        <v>456</v>
      </c>
      <c r="I145" t="s">
        <v>455</v>
      </c>
      <c r="J145" t="s">
        <v>457</v>
      </c>
      <c r="K145" s="3">
        <f t="shared" si="12"/>
        <v>38.28125</v>
      </c>
      <c r="L145">
        <v>30.625</v>
      </c>
      <c r="M145" s="1">
        <f t="shared" si="13"/>
        <v>30.625</v>
      </c>
    </row>
    <row r="146" spans="6:13" x14ac:dyDescent="0.25">
      <c r="F146">
        <v>1</v>
      </c>
      <c r="G146" t="s">
        <v>96</v>
      </c>
      <c r="H146" t="s">
        <v>443</v>
      </c>
      <c r="I146">
        <v>8257</v>
      </c>
      <c r="J146" t="s">
        <v>444</v>
      </c>
      <c r="K146" s="3">
        <f t="shared" si="12"/>
        <v>98.4375</v>
      </c>
      <c r="L146" s="3">
        <v>78.75</v>
      </c>
      <c r="M146" s="1">
        <f t="shared" si="13"/>
        <v>78.75</v>
      </c>
    </row>
    <row r="147" spans="6:13" x14ac:dyDescent="0.25">
      <c r="F147">
        <v>1</v>
      </c>
      <c r="G147" t="s">
        <v>96</v>
      </c>
      <c r="H147" t="s">
        <v>114</v>
      </c>
      <c r="I147" t="s">
        <v>429</v>
      </c>
      <c r="J147" t="s">
        <v>552</v>
      </c>
      <c r="K147" s="3">
        <f t="shared" si="12"/>
        <v>11.375</v>
      </c>
      <c r="L147" s="3">
        <v>9.1</v>
      </c>
      <c r="M147" s="1">
        <f t="shared" si="13"/>
        <v>9.1</v>
      </c>
    </row>
    <row r="148" spans="6:13" x14ac:dyDescent="0.25">
      <c r="F148">
        <v>5</v>
      </c>
      <c r="G148" t="s">
        <v>96</v>
      </c>
      <c r="H148" t="s">
        <v>114</v>
      </c>
      <c r="I148" t="s">
        <v>428</v>
      </c>
      <c r="J148" t="s">
        <v>553</v>
      </c>
      <c r="K148" s="3">
        <f t="shared" si="12"/>
        <v>53.75</v>
      </c>
      <c r="L148" s="3">
        <v>8.6</v>
      </c>
      <c r="M148" s="1">
        <f t="shared" si="13"/>
        <v>43</v>
      </c>
    </row>
    <row r="149" spans="6:13" x14ac:dyDescent="0.25">
      <c r="F149">
        <v>19</v>
      </c>
      <c r="G149" t="s">
        <v>96</v>
      </c>
      <c r="H149" t="s">
        <v>114</v>
      </c>
      <c r="I149" t="s">
        <v>426</v>
      </c>
      <c r="J149" t="s">
        <v>427</v>
      </c>
      <c r="K149" s="3">
        <f t="shared" si="12"/>
        <v>106.83225</v>
      </c>
      <c r="L149" s="3">
        <v>4.4981999999999998</v>
      </c>
      <c r="M149" s="1">
        <f t="shared" si="13"/>
        <v>85.465800000000002</v>
      </c>
    </row>
    <row r="150" spans="6:13" x14ac:dyDescent="0.25">
      <c r="F150">
        <v>1</v>
      </c>
      <c r="G150" t="s">
        <v>96</v>
      </c>
      <c r="J150" t="s">
        <v>554</v>
      </c>
      <c r="K150" s="3">
        <f t="shared" si="12"/>
        <v>8.75</v>
      </c>
      <c r="L150" s="3">
        <v>7</v>
      </c>
      <c r="M150" s="1">
        <f t="shared" si="13"/>
        <v>7</v>
      </c>
    </row>
    <row r="151" spans="6:13" x14ac:dyDescent="0.25">
      <c r="F151">
        <v>13</v>
      </c>
      <c r="G151" t="s">
        <v>96</v>
      </c>
      <c r="H151" t="s">
        <v>114</v>
      </c>
      <c r="I151">
        <v>14210</v>
      </c>
      <c r="J151" t="s">
        <v>302</v>
      </c>
      <c r="K151" s="3">
        <f t="shared" ref="K151:K175" si="14">M151+M151*$L$178</f>
        <v>103.545</v>
      </c>
      <c r="L151" s="3">
        <v>6.3719999999999999</v>
      </c>
      <c r="M151" s="1">
        <f t="shared" si="13"/>
        <v>82.835999999999999</v>
      </c>
    </row>
    <row r="152" spans="6:13" x14ac:dyDescent="0.25">
      <c r="F152">
        <v>2</v>
      </c>
      <c r="G152" t="s">
        <v>96</v>
      </c>
      <c r="H152" t="s">
        <v>114</v>
      </c>
      <c r="I152">
        <v>14804</v>
      </c>
      <c r="J152" t="s">
        <v>555</v>
      </c>
      <c r="K152" s="3">
        <f t="shared" si="14"/>
        <v>5.4292499999999997</v>
      </c>
      <c r="L152" s="3">
        <v>2.1717</v>
      </c>
      <c r="M152" s="1">
        <f t="shared" si="13"/>
        <v>4.3433999999999999</v>
      </c>
    </row>
    <row r="153" spans="6:13" x14ac:dyDescent="0.25">
      <c r="F153">
        <v>3</v>
      </c>
      <c r="G153" t="s">
        <v>96</v>
      </c>
      <c r="H153" t="s">
        <v>114</v>
      </c>
      <c r="J153" t="s">
        <v>299</v>
      </c>
      <c r="K153" s="3">
        <f t="shared" si="14"/>
        <v>15</v>
      </c>
      <c r="L153" s="3">
        <v>4</v>
      </c>
      <c r="M153" s="1">
        <f t="shared" si="13"/>
        <v>12</v>
      </c>
    </row>
    <row r="154" spans="6:13" x14ac:dyDescent="0.25">
      <c r="F154">
        <v>1</v>
      </c>
      <c r="G154" t="s">
        <v>96</v>
      </c>
      <c r="H154" t="s">
        <v>430</v>
      </c>
      <c r="I154" t="s">
        <v>196</v>
      </c>
      <c r="J154" t="s">
        <v>431</v>
      </c>
      <c r="K154" s="3">
        <f t="shared" si="14"/>
        <v>56.767250000000004</v>
      </c>
      <c r="L154" s="3">
        <v>45.413800000000002</v>
      </c>
      <c r="M154" s="1">
        <f t="shared" si="13"/>
        <v>45.413800000000002</v>
      </c>
    </row>
    <row r="155" spans="6:13" x14ac:dyDescent="0.25">
      <c r="F155">
        <v>2</v>
      </c>
      <c r="G155" t="s">
        <v>96</v>
      </c>
      <c r="H155" t="s">
        <v>433</v>
      </c>
      <c r="I155" t="s">
        <v>432</v>
      </c>
      <c r="J155" t="s">
        <v>434</v>
      </c>
      <c r="K155" s="3">
        <f t="shared" si="14"/>
        <v>66.989999999999995</v>
      </c>
      <c r="L155" s="3">
        <v>26.795999999999999</v>
      </c>
      <c r="M155" s="1">
        <f t="shared" si="13"/>
        <v>53.591999999999999</v>
      </c>
    </row>
    <row r="156" spans="6:13" x14ac:dyDescent="0.25">
      <c r="F156">
        <v>2</v>
      </c>
      <c r="G156" t="s">
        <v>96</v>
      </c>
      <c r="H156" t="s">
        <v>433</v>
      </c>
      <c r="I156" t="s">
        <v>435</v>
      </c>
      <c r="J156" t="s">
        <v>436</v>
      </c>
      <c r="K156" s="3">
        <f t="shared" si="14"/>
        <v>5.9014999999999995</v>
      </c>
      <c r="L156" s="3">
        <v>2.3605999999999998</v>
      </c>
      <c r="M156" s="1">
        <f t="shared" si="13"/>
        <v>4.7211999999999996</v>
      </c>
    </row>
    <row r="157" spans="6:13" x14ac:dyDescent="0.25">
      <c r="F157">
        <v>3</v>
      </c>
      <c r="G157" t="s">
        <v>96</v>
      </c>
      <c r="J157" t="s">
        <v>556</v>
      </c>
      <c r="K157" s="3">
        <f t="shared" si="14"/>
        <v>15</v>
      </c>
      <c r="L157" s="3">
        <v>4</v>
      </c>
      <c r="M157" s="1">
        <f t="shared" si="13"/>
        <v>12</v>
      </c>
    </row>
    <row r="158" spans="6:13" x14ac:dyDescent="0.25">
      <c r="F158">
        <v>1</v>
      </c>
      <c r="G158" t="s">
        <v>96</v>
      </c>
      <c r="H158" t="s">
        <v>114</v>
      </c>
      <c r="I158" t="s">
        <v>437</v>
      </c>
      <c r="J158" t="s">
        <v>438</v>
      </c>
      <c r="K158" s="3">
        <f t="shared" si="14"/>
        <v>4.3106249999999999</v>
      </c>
      <c r="L158" s="3">
        <v>3.4485000000000001</v>
      </c>
      <c r="M158" s="1">
        <f t="shared" si="13"/>
        <v>3.4485000000000001</v>
      </c>
    </row>
    <row r="159" spans="6:13" x14ac:dyDescent="0.25">
      <c r="F159">
        <v>1</v>
      </c>
      <c r="G159" t="s">
        <v>96</v>
      </c>
      <c r="H159" t="s">
        <v>114</v>
      </c>
      <c r="I159" t="s">
        <v>439</v>
      </c>
      <c r="J159" t="s">
        <v>440</v>
      </c>
      <c r="K159" s="3">
        <f t="shared" si="14"/>
        <v>3.1563750000000002</v>
      </c>
      <c r="L159" s="3">
        <v>2.5251000000000001</v>
      </c>
      <c r="M159" s="1">
        <f t="shared" si="13"/>
        <v>2.5251000000000001</v>
      </c>
    </row>
    <row r="160" spans="6:13" x14ac:dyDescent="0.25">
      <c r="F160">
        <v>1</v>
      </c>
      <c r="G160" t="s">
        <v>96</v>
      </c>
      <c r="J160" t="s">
        <v>557</v>
      </c>
      <c r="K160" s="3">
        <f t="shared" si="14"/>
        <v>3.125</v>
      </c>
      <c r="L160" s="3">
        <v>2.5</v>
      </c>
      <c r="M160" s="1">
        <f t="shared" si="13"/>
        <v>2.5</v>
      </c>
    </row>
    <row r="161" spans="6:13" x14ac:dyDescent="0.25">
      <c r="F161">
        <v>6</v>
      </c>
      <c r="G161" t="s">
        <v>39</v>
      </c>
      <c r="J161" t="s">
        <v>558</v>
      </c>
      <c r="K161" s="3">
        <f t="shared" si="14"/>
        <v>37.5</v>
      </c>
      <c r="L161" s="3">
        <v>5</v>
      </c>
      <c r="M161" s="1">
        <f t="shared" si="13"/>
        <v>30</v>
      </c>
    </row>
    <row r="162" spans="6:13" x14ac:dyDescent="0.25">
      <c r="F162">
        <v>2</v>
      </c>
      <c r="G162" t="s">
        <v>96</v>
      </c>
      <c r="J162" t="s">
        <v>208</v>
      </c>
      <c r="K162" s="3">
        <f t="shared" si="14"/>
        <v>2.5</v>
      </c>
      <c r="L162" s="3">
        <v>1</v>
      </c>
      <c r="M162" s="1">
        <f t="shared" si="13"/>
        <v>2</v>
      </c>
    </row>
    <row r="163" spans="6:13" x14ac:dyDescent="0.25">
      <c r="F163">
        <v>6</v>
      </c>
      <c r="G163" t="s">
        <v>39</v>
      </c>
      <c r="J163" t="s">
        <v>559</v>
      </c>
      <c r="K163" s="3">
        <f t="shared" si="14"/>
        <v>9</v>
      </c>
      <c r="L163" s="3">
        <v>1.2</v>
      </c>
      <c r="M163" s="1">
        <f t="shared" si="13"/>
        <v>7.1999999999999993</v>
      </c>
    </row>
    <row r="164" spans="6:13" x14ac:dyDescent="0.25">
      <c r="F164">
        <v>15</v>
      </c>
      <c r="G164" t="s">
        <v>39</v>
      </c>
      <c r="J164" t="s">
        <v>560</v>
      </c>
      <c r="K164" s="3">
        <f t="shared" si="14"/>
        <v>24.375</v>
      </c>
      <c r="L164" s="3">
        <v>1.3</v>
      </c>
      <c r="M164" s="1">
        <f t="shared" si="13"/>
        <v>19.5</v>
      </c>
    </row>
    <row r="165" spans="6:13" x14ac:dyDescent="0.25">
      <c r="F165">
        <v>8</v>
      </c>
      <c r="G165" t="s">
        <v>39</v>
      </c>
      <c r="J165" t="s">
        <v>561</v>
      </c>
      <c r="K165" s="3">
        <f t="shared" si="14"/>
        <v>7</v>
      </c>
      <c r="L165" s="3">
        <v>0.7</v>
      </c>
      <c r="M165" s="1">
        <f t="shared" si="13"/>
        <v>5.6</v>
      </c>
    </row>
    <row r="166" spans="6:13" x14ac:dyDescent="0.25">
      <c r="F166">
        <v>7</v>
      </c>
      <c r="G166" t="s">
        <v>39</v>
      </c>
      <c r="J166" t="s">
        <v>562</v>
      </c>
      <c r="K166" s="3">
        <f t="shared" si="14"/>
        <v>3.5000000000000004</v>
      </c>
      <c r="L166" s="3">
        <v>0.4</v>
      </c>
      <c r="M166" s="1">
        <f t="shared" si="13"/>
        <v>2.8000000000000003</v>
      </c>
    </row>
    <row r="167" spans="6:13" x14ac:dyDescent="0.25">
      <c r="F167">
        <v>2</v>
      </c>
      <c r="G167" t="s">
        <v>39</v>
      </c>
      <c r="J167" t="s">
        <v>563</v>
      </c>
      <c r="K167" s="3">
        <f t="shared" si="14"/>
        <v>1</v>
      </c>
      <c r="L167" s="3">
        <v>0.4</v>
      </c>
      <c r="M167" s="1">
        <f t="shared" si="13"/>
        <v>0.8</v>
      </c>
    </row>
    <row r="168" spans="6:13" x14ac:dyDescent="0.25">
      <c r="F168">
        <v>1</v>
      </c>
      <c r="G168" t="s">
        <v>96</v>
      </c>
      <c r="J168" t="s">
        <v>564</v>
      </c>
      <c r="K168" s="3">
        <f t="shared" si="14"/>
        <v>4.375</v>
      </c>
      <c r="L168" s="3">
        <v>3.5</v>
      </c>
      <c r="M168" s="1">
        <f t="shared" si="13"/>
        <v>3.5</v>
      </c>
    </row>
    <row r="169" spans="6:13" x14ac:dyDescent="0.25">
      <c r="F169">
        <v>8</v>
      </c>
      <c r="G169" t="s">
        <v>39</v>
      </c>
      <c r="J169" t="s">
        <v>559</v>
      </c>
      <c r="K169" s="3">
        <f t="shared" si="14"/>
        <v>15</v>
      </c>
      <c r="L169" s="3">
        <v>1.5</v>
      </c>
      <c r="M169" s="1">
        <f t="shared" si="13"/>
        <v>12</v>
      </c>
    </row>
    <row r="170" spans="6:13" x14ac:dyDescent="0.25">
      <c r="F170">
        <v>3</v>
      </c>
      <c r="G170" t="s">
        <v>96</v>
      </c>
      <c r="J170" t="s">
        <v>565</v>
      </c>
      <c r="K170" s="3">
        <f t="shared" si="14"/>
        <v>9.375</v>
      </c>
      <c r="L170" s="3">
        <v>2.5</v>
      </c>
      <c r="M170" s="1">
        <f t="shared" si="13"/>
        <v>7.5</v>
      </c>
    </row>
    <row r="171" spans="6:13" x14ac:dyDescent="0.25">
      <c r="F171">
        <v>2</v>
      </c>
      <c r="G171" t="s">
        <v>96</v>
      </c>
      <c r="J171" t="s">
        <v>302</v>
      </c>
      <c r="K171" s="3">
        <f t="shared" si="14"/>
        <v>7.5</v>
      </c>
      <c r="L171" s="3">
        <v>3</v>
      </c>
      <c r="M171" s="1">
        <f t="shared" si="13"/>
        <v>6</v>
      </c>
    </row>
    <row r="172" spans="6:13" x14ac:dyDescent="0.25">
      <c r="F172">
        <v>1</v>
      </c>
      <c r="G172" t="s">
        <v>96</v>
      </c>
      <c r="J172" t="s">
        <v>566</v>
      </c>
      <c r="K172" s="3">
        <f t="shared" si="14"/>
        <v>21.25</v>
      </c>
      <c r="L172" s="3">
        <v>17</v>
      </c>
      <c r="M172" s="1">
        <f t="shared" si="13"/>
        <v>17</v>
      </c>
    </row>
    <row r="173" spans="6:13" x14ac:dyDescent="0.25">
      <c r="F173">
        <v>2</v>
      </c>
      <c r="G173" t="s">
        <v>96</v>
      </c>
      <c r="J173" t="s">
        <v>567</v>
      </c>
      <c r="K173" s="3">
        <f t="shared" si="14"/>
        <v>10</v>
      </c>
      <c r="L173" s="3">
        <v>4</v>
      </c>
      <c r="M173" s="1">
        <f t="shared" si="13"/>
        <v>8</v>
      </c>
    </row>
    <row r="174" spans="6:13" x14ac:dyDescent="0.25">
      <c r="F174">
        <v>3</v>
      </c>
      <c r="G174" t="s">
        <v>39</v>
      </c>
      <c r="J174" t="s">
        <v>568</v>
      </c>
      <c r="K174" s="3">
        <v>3.68</v>
      </c>
      <c r="L174" s="3">
        <v>1</v>
      </c>
      <c r="M174" s="1">
        <f t="shared" si="13"/>
        <v>3</v>
      </c>
    </row>
    <row r="175" spans="6:13" x14ac:dyDescent="0.25">
      <c r="F175">
        <v>2</v>
      </c>
      <c r="G175" t="s">
        <v>96</v>
      </c>
      <c r="J175" t="s">
        <v>540</v>
      </c>
      <c r="K175" s="3">
        <f t="shared" si="14"/>
        <v>3</v>
      </c>
      <c r="L175" s="3">
        <v>1.2</v>
      </c>
      <c r="M175" s="1">
        <f t="shared" si="13"/>
        <v>2.4</v>
      </c>
    </row>
    <row r="177" spans="10:13" x14ac:dyDescent="0.25">
      <c r="J177" t="s">
        <v>210</v>
      </c>
      <c r="K177" s="3">
        <f>SUM(K119:K176)</f>
        <v>2720.8872124999994</v>
      </c>
      <c r="M177" s="1">
        <f>SUM(M119:M176)</f>
        <v>2176.76577</v>
      </c>
    </row>
    <row r="178" spans="10:13" x14ac:dyDescent="0.25">
      <c r="L178" s="147">
        <v>0.25</v>
      </c>
      <c r="M178" s="145">
        <f>M177+M177*L178</f>
        <v>2720.9572125</v>
      </c>
    </row>
    <row r="179" spans="10:13" x14ac:dyDescent="0.25">
      <c r="J179" t="s">
        <v>513</v>
      </c>
      <c r="K179" s="60">
        <f>118*25</f>
        <v>2950</v>
      </c>
    </row>
    <row r="180" spans="10:13" ht="15.75" thickBot="1" x14ac:dyDescent="0.3">
      <c r="M180" s="1">
        <f>SUM(M178+M114)</f>
        <v>3815.5612124999998</v>
      </c>
    </row>
    <row r="181" spans="10:13" x14ac:dyDescent="0.25">
      <c r="J181" s="154" t="s">
        <v>573</v>
      </c>
      <c r="K181" s="162">
        <f>SUM(K177:K179)</f>
        <v>5670.8872124999998</v>
      </c>
    </row>
    <row r="182" spans="10:13" x14ac:dyDescent="0.25">
      <c r="J182" s="141"/>
      <c r="K182" s="163"/>
    </row>
    <row r="183" spans="10:13" x14ac:dyDescent="0.25">
      <c r="J183" s="164" t="s">
        <v>574</v>
      </c>
      <c r="K183" s="165">
        <f>K181+K116</f>
        <v>7689.1422124999999</v>
      </c>
    </row>
    <row r="184" spans="10:13" x14ac:dyDescent="0.25">
      <c r="J184" s="141"/>
      <c r="K184" s="163"/>
    </row>
    <row r="185" spans="10:13" x14ac:dyDescent="0.25">
      <c r="J185" s="141" t="s">
        <v>580</v>
      </c>
      <c r="K185" s="166">
        <f>K210</f>
        <v>3348.8575000000001</v>
      </c>
    </row>
    <row r="186" spans="10:13" x14ac:dyDescent="0.25">
      <c r="J186" s="141"/>
      <c r="K186" s="163"/>
    </row>
    <row r="187" spans="10:13" x14ac:dyDescent="0.25">
      <c r="J187" s="141"/>
      <c r="K187" s="163">
        <f>SUM(K183:K185)</f>
        <v>11037.999712500001</v>
      </c>
    </row>
    <row r="188" spans="10:13" x14ac:dyDescent="0.25">
      <c r="J188" s="141"/>
      <c r="K188" s="168" t="s">
        <v>498</v>
      </c>
    </row>
    <row r="189" spans="10:13" x14ac:dyDescent="0.25">
      <c r="J189" s="141" t="s">
        <v>581</v>
      </c>
      <c r="K189" s="163">
        <v>8500</v>
      </c>
    </row>
    <row r="190" spans="10:13" x14ac:dyDescent="0.25">
      <c r="J190" s="141"/>
      <c r="K190" s="168" t="s">
        <v>498</v>
      </c>
    </row>
    <row r="191" spans="10:13" x14ac:dyDescent="0.25">
      <c r="J191" s="141" t="s">
        <v>582</v>
      </c>
      <c r="K191" s="163">
        <f>K187-K189</f>
        <v>2537.9997125000009</v>
      </c>
    </row>
    <row r="192" spans="10:13" x14ac:dyDescent="0.25">
      <c r="J192" s="141"/>
      <c r="K192" s="168" t="s">
        <v>583</v>
      </c>
    </row>
    <row r="193" spans="6:13" ht="15.75" thickBot="1" x14ac:dyDescent="0.3">
      <c r="J193" s="148"/>
      <c r="K193" s="167">
        <f>K191+K191*10/100</f>
        <v>2791.7996837500009</v>
      </c>
    </row>
    <row r="194" spans="6:13" x14ac:dyDescent="0.25">
      <c r="F194" t="s">
        <v>580</v>
      </c>
    </row>
    <row r="195" spans="6:13" x14ac:dyDescent="0.25">
      <c r="F195">
        <v>1</v>
      </c>
      <c r="G195" t="s">
        <v>96</v>
      </c>
      <c r="J195" t="s">
        <v>577</v>
      </c>
      <c r="K195" s="3">
        <f t="shared" ref="K195:K203" si="15">M195+M195*$L$208</f>
        <v>162.5</v>
      </c>
      <c r="L195" s="3">
        <v>130</v>
      </c>
      <c r="M195" s="1">
        <f t="shared" ref="M195:M204" si="16">L195*F195</f>
        <v>130</v>
      </c>
    </row>
    <row r="196" spans="6:13" x14ac:dyDescent="0.25">
      <c r="F196">
        <v>1</v>
      </c>
      <c r="G196" t="s">
        <v>96</v>
      </c>
      <c r="J196" t="s">
        <v>576</v>
      </c>
      <c r="K196" s="3">
        <f t="shared" si="15"/>
        <v>162.5</v>
      </c>
      <c r="L196" s="3">
        <v>130</v>
      </c>
      <c r="M196" s="1">
        <f t="shared" si="16"/>
        <v>130</v>
      </c>
    </row>
    <row r="197" spans="6:13" x14ac:dyDescent="0.25">
      <c r="F197">
        <v>1</v>
      </c>
      <c r="G197" t="s">
        <v>96</v>
      </c>
      <c r="H197" t="s">
        <v>451</v>
      </c>
      <c r="I197" t="s">
        <v>450</v>
      </c>
      <c r="J197" t="s">
        <v>452</v>
      </c>
      <c r="K197" s="3">
        <f t="shared" si="15"/>
        <v>113.625</v>
      </c>
      <c r="L197">
        <v>90.9</v>
      </c>
      <c r="M197" s="1">
        <f t="shared" si="16"/>
        <v>90.9</v>
      </c>
    </row>
    <row r="198" spans="6:13" x14ac:dyDescent="0.25">
      <c r="F198">
        <v>1</v>
      </c>
      <c r="G198" t="s">
        <v>96</v>
      </c>
      <c r="H198" t="s">
        <v>451</v>
      </c>
      <c r="I198" t="s">
        <v>453</v>
      </c>
      <c r="J198" t="s">
        <v>454</v>
      </c>
      <c r="K198" s="3">
        <f t="shared" si="15"/>
        <v>432.01250000000005</v>
      </c>
      <c r="L198">
        <v>345.61</v>
      </c>
      <c r="M198" s="1">
        <f t="shared" si="16"/>
        <v>345.61</v>
      </c>
    </row>
    <row r="199" spans="6:13" x14ac:dyDescent="0.25">
      <c r="F199">
        <v>5</v>
      </c>
      <c r="G199" t="s">
        <v>96</v>
      </c>
      <c r="H199" t="s">
        <v>56</v>
      </c>
      <c r="I199" t="s">
        <v>390</v>
      </c>
      <c r="J199" t="s">
        <v>391</v>
      </c>
      <c r="K199" s="3">
        <f t="shared" si="15"/>
        <v>62.6325</v>
      </c>
      <c r="L199" s="3">
        <v>10.0212</v>
      </c>
      <c r="M199" s="1">
        <f>L199*F199</f>
        <v>50.106000000000002</v>
      </c>
    </row>
    <row r="200" spans="6:13" x14ac:dyDescent="0.25">
      <c r="F200">
        <v>1</v>
      </c>
      <c r="G200" t="s">
        <v>96</v>
      </c>
      <c r="H200" t="s">
        <v>56</v>
      </c>
      <c r="I200" t="s">
        <v>392</v>
      </c>
      <c r="J200" t="s">
        <v>393</v>
      </c>
      <c r="K200" s="3">
        <f t="shared" si="15"/>
        <v>9.125</v>
      </c>
      <c r="L200" s="3">
        <v>7.3</v>
      </c>
      <c r="M200" s="1">
        <f>L200*F200</f>
        <v>7.3</v>
      </c>
    </row>
    <row r="201" spans="6:13" x14ac:dyDescent="0.25">
      <c r="F201">
        <v>5</v>
      </c>
      <c r="G201" t="s">
        <v>96</v>
      </c>
      <c r="H201" t="s">
        <v>463</v>
      </c>
      <c r="I201" t="s">
        <v>464</v>
      </c>
      <c r="J201" t="s">
        <v>465</v>
      </c>
      <c r="K201" s="3">
        <f t="shared" si="15"/>
        <v>801.5625</v>
      </c>
      <c r="L201">
        <v>128.25</v>
      </c>
      <c r="M201" s="1">
        <f t="shared" si="16"/>
        <v>641.25</v>
      </c>
    </row>
    <row r="202" spans="6:13" x14ac:dyDescent="0.25">
      <c r="F202">
        <v>5</v>
      </c>
      <c r="G202" t="s">
        <v>96</v>
      </c>
      <c r="H202" t="s">
        <v>463</v>
      </c>
      <c r="I202" t="s">
        <v>466</v>
      </c>
      <c r="J202" t="s">
        <v>467</v>
      </c>
      <c r="K202" s="3">
        <f t="shared" si="15"/>
        <v>102</v>
      </c>
      <c r="L202">
        <v>16.32</v>
      </c>
      <c r="M202" s="1">
        <f t="shared" si="16"/>
        <v>81.599999999999994</v>
      </c>
    </row>
    <row r="203" spans="6:13" x14ac:dyDescent="0.25">
      <c r="F203">
        <v>5</v>
      </c>
      <c r="G203" t="s">
        <v>96</v>
      </c>
      <c r="H203" t="s">
        <v>463</v>
      </c>
      <c r="I203" t="s">
        <v>468</v>
      </c>
      <c r="J203" t="s">
        <v>469</v>
      </c>
      <c r="K203" s="3">
        <f t="shared" si="15"/>
        <v>284.75</v>
      </c>
      <c r="L203">
        <v>45.56</v>
      </c>
      <c r="M203" s="1">
        <f t="shared" si="16"/>
        <v>227.8</v>
      </c>
    </row>
    <row r="204" spans="6:13" x14ac:dyDescent="0.25">
      <c r="F204">
        <v>4</v>
      </c>
      <c r="G204" t="s">
        <v>96</v>
      </c>
      <c r="H204" t="s">
        <v>470</v>
      </c>
      <c r="I204" t="s">
        <v>471</v>
      </c>
      <c r="J204" t="s">
        <v>472</v>
      </c>
      <c r="K204" s="3">
        <f>M204+M204*$L$208</f>
        <v>218.15</v>
      </c>
      <c r="L204">
        <v>43.63</v>
      </c>
      <c r="M204" s="1">
        <f t="shared" si="16"/>
        <v>174.52</v>
      </c>
    </row>
    <row r="205" spans="6:13" x14ac:dyDescent="0.25">
      <c r="J205" t="s">
        <v>578</v>
      </c>
      <c r="K205" s="3">
        <f>M205+M205*$L$208</f>
        <v>250</v>
      </c>
      <c r="M205">
        <v>200</v>
      </c>
    </row>
    <row r="207" spans="6:13" x14ac:dyDescent="0.25">
      <c r="J207" t="s">
        <v>176</v>
      </c>
      <c r="K207" s="3">
        <f>SUM(K195:K206)</f>
        <v>2598.8575000000001</v>
      </c>
      <c r="M207" s="1">
        <f>SUM(M195:M206)</f>
        <v>2079.0859999999998</v>
      </c>
    </row>
    <row r="208" spans="6:13" x14ac:dyDescent="0.25">
      <c r="J208" t="s">
        <v>579</v>
      </c>
      <c r="K208" s="3">
        <v>750</v>
      </c>
      <c r="L208" s="90">
        <v>0.25</v>
      </c>
      <c r="M208" s="1">
        <f>M207+M207*L208</f>
        <v>2598.8574999999996</v>
      </c>
    </row>
    <row r="210" spans="10:11" x14ac:dyDescent="0.25">
      <c r="J210" t="s">
        <v>183</v>
      </c>
      <c r="K210" s="3">
        <f>SUM(K207:K208)</f>
        <v>3348.8575000000001</v>
      </c>
    </row>
  </sheetData>
  <phoneticPr fontId="11" type="noConversion"/>
  <printOptions gridLines="1"/>
  <pageMargins left="0.31496062992125984" right="0.31496062992125984" top="0.55118110236220474" bottom="0.55118110236220474" header="0.31496062992125984" footer="0.31496062992125984"/>
  <pageSetup paperSize="9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57DAE-B78E-487C-B9D9-751F0D47CB47}">
  <sheetPr>
    <pageSetUpPr fitToPage="1"/>
  </sheetPr>
  <dimension ref="A1:H87"/>
  <sheetViews>
    <sheetView topLeftCell="A31" workbookViewId="0">
      <selection activeCell="F46" sqref="F46:F47"/>
    </sheetView>
  </sheetViews>
  <sheetFormatPr defaultRowHeight="15" x14ac:dyDescent="0.25"/>
  <cols>
    <col min="5" max="5" width="31.42578125" customWidth="1"/>
    <col min="6" max="6" width="49.7109375" customWidth="1"/>
    <col min="7" max="7" width="9.42578125" style="3" bestFit="1" customWidth="1"/>
    <col min="8" max="8" width="11" style="3" bestFit="1" customWidth="1"/>
  </cols>
  <sheetData>
    <row r="1" spans="1:8" x14ac:dyDescent="0.25">
      <c r="A1" s="5"/>
      <c r="B1" s="5"/>
      <c r="C1" s="5"/>
      <c r="D1" s="5"/>
      <c r="E1" s="5"/>
    </row>
    <row r="2" spans="1:8" x14ac:dyDescent="0.25">
      <c r="A2" s="181" t="s">
        <v>93</v>
      </c>
      <c r="B2" s="182"/>
      <c r="C2" s="182"/>
      <c r="D2" s="182"/>
      <c r="E2" s="183"/>
      <c r="F2" s="59" t="s">
        <v>92</v>
      </c>
    </row>
    <row r="3" spans="1:8" x14ac:dyDescent="0.25">
      <c r="A3" s="184" t="s">
        <v>91</v>
      </c>
      <c r="B3" s="185"/>
      <c r="C3" s="185"/>
      <c r="D3" s="185"/>
      <c r="E3" s="186"/>
      <c r="F3" s="57" t="s">
        <v>185</v>
      </c>
    </row>
    <row r="4" spans="1:8" x14ac:dyDescent="0.25">
      <c r="A4" s="184" t="s">
        <v>90</v>
      </c>
      <c r="B4" s="185"/>
      <c r="C4" s="185"/>
      <c r="D4" s="185"/>
      <c r="E4" s="186"/>
      <c r="F4" s="12"/>
    </row>
    <row r="5" spans="1:8" x14ac:dyDescent="0.25">
      <c r="A5" s="184" t="s">
        <v>89</v>
      </c>
      <c r="B5" s="185"/>
      <c r="C5" s="185"/>
      <c r="D5" s="185"/>
      <c r="E5" s="186"/>
      <c r="F5" s="55" t="s">
        <v>88</v>
      </c>
    </row>
    <row r="6" spans="1:8" x14ac:dyDescent="0.25">
      <c r="A6" s="61"/>
      <c r="B6" s="61"/>
      <c r="C6" s="61"/>
      <c r="D6" s="61"/>
      <c r="E6" s="61"/>
      <c r="F6" s="53"/>
    </row>
    <row r="7" spans="1:8" x14ac:dyDescent="0.25">
      <c r="A7" s="53" t="s">
        <v>87</v>
      </c>
      <c r="B7" s="5"/>
      <c r="C7" s="5"/>
      <c r="D7" s="5"/>
      <c r="E7" s="5"/>
      <c r="F7" s="53" t="s">
        <v>86</v>
      </c>
    </row>
    <row r="8" spans="1:8" x14ac:dyDescent="0.25">
      <c r="A8" s="187"/>
      <c r="B8" s="188"/>
      <c r="C8" s="188"/>
      <c r="D8" s="188"/>
      <c r="E8" s="189"/>
      <c r="F8" s="52"/>
    </row>
    <row r="9" spans="1:8" x14ac:dyDescent="0.25">
      <c r="A9" s="51"/>
      <c r="B9" t="s">
        <v>97</v>
      </c>
      <c r="D9" s="50"/>
      <c r="E9" s="49"/>
      <c r="F9" s="44" t="s">
        <v>184</v>
      </c>
    </row>
    <row r="10" spans="1:8" x14ac:dyDescent="0.25">
      <c r="A10" s="48"/>
      <c r="B10" s="47" t="s">
        <v>98</v>
      </c>
      <c r="D10" s="46"/>
      <c r="E10" s="45"/>
      <c r="F10" s="44"/>
    </row>
    <row r="11" spans="1:8" x14ac:dyDescent="0.25">
      <c r="A11" s="43"/>
      <c r="B11" s="42" t="s">
        <v>99</v>
      </c>
      <c r="C11" s="41"/>
      <c r="D11" s="40"/>
      <c r="E11" s="39"/>
      <c r="F11" s="38"/>
    </row>
    <row r="12" spans="1:8" x14ac:dyDescent="0.25">
      <c r="A12" s="37"/>
      <c r="B12" s="37"/>
      <c r="C12" s="37"/>
      <c r="D12" s="37"/>
      <c r="E12" s="37"/>
      <c r="F12" s="36"/>
    </row>
    <row r="13" spans="1:8" x14ac:dyDescent="0.25">
      <c r="A13" s="35" t="s">
        <v>81</v>
      </c>
      <c r="B13" s="35" t="s">
        <v>80</v>
      </c>
      <c r="C13" s="35" t="s">
        <v>79</v>
      </c>
      <c r="D13" s="35" t="s">
        <v>78</v>
      </c>
      <c r="E13" s="25" t="s">
        <v>77</v>
      </c>
      <c r="F13" s="34"/>
    </row>
    <row r="14" spans="1:8" x14ac:dyDescent="0.25">
      <c r="A14" s="24">
        <v>35</v>
      </c>
      <c r="B14" s="27" t="s">
        <v>39</v>
      </c>
      <c r="C14" s="24" t="s">
        <v>100</v>
      </c>
      <c r="D14" s="24"/>
      <c r="E14" s="24" t="s">
        <v>101</v>
      </c>
      <c r="F14" s="69">
        <f t="shared" ref="F14:F64" si="0">H14+H14*$G$69</f>
        <v>86.1</v>
      </c>
      <c r="G14" s="3">
        <v>2.0499999999999998</v>
      </c>
      <c r="H14" s="3">
        <f>G14*A14</f>
        <v>71.75</v>
      </c>
    </row>
    <row r="15" spans="1:8" x14ac:dyDescent="0.25">
      <c r="A15" s="24">
        <v>8</v>
      </c>
      <c r="B15" s="27" t="s">
        <v>39</v>
      </c>
      <c r="C15" s="24" t="s">
        <v>102</v>
      </c>
      <c r="D15" s="24"/>
      <c r="E15" s="24" t="s">
        <v>103</v>
      </c>
      <c r="F15" s="69">
        <f t="shared" si="0"/>
        <v>14.016</v>
      </c>
      <c r="G15" s="3">
        <v>1.46</v>
      </c>
      <c r="H15" s="3">
        <f t="shared" ref="H15:H65" si="1">G15*A15</f>
        <v>11.68</v>
      </c>
    </row>
    <row r="16" spans="1:8" x14ac:dyDescent="0.25">
      <c r="A16" s="24">
        <v>14</v>
      </c>
      <c r="B16" s="27" t="s">
        <v>39</v>
      </c>
      <c r="C16" s="24" t="s">
        <v>104</v>
      </c>
      <c r="D16" s="24"/>
      <c r="E16" s="24" t="s">
        <v>105</v>
      </c>
      <c r="F16" s="69">
        <f t="shared" si="0"/>
        <v>234.52799999999999</v>
      </c>
      <c r="G16" s="3">
        <v>13.96</v>
      </c>
      <c r="H16" s="3">
        <f t="shared" si="1"/>
        <v>195.44</v>
      </c>
    </row>
    <row r="17" spans="1:8" x14ac:dyDescent="0.25">
      <c r="A17" s="24">
        <v>14</v>
      </c>
      <c r="B17" s="27" t="s">
        <v>96</v>
      </c>
      <c r="C17" s="24" t="s">
        <v>106</v>
      </c>
      <c r="D17" s="24"/>
      <c r="E17" s="24" t="s">
        <v>107</v>
      </c>
      <c r="F17" s="69">
        <f t="shared" si="0"/>
        <v>84</v>
      </c>
      <c r="G17" s="3">
        <v>5</v>
      </c>
      <c r="H17" s="3">
        <f t="shared" si="1"/>
        <v>70</v>
      </c>
    </row>
    <row r="18" spans="1:8" x14ac:dyDescent="0.25">
      <c r="A18" s="24">
        <v>1</v>
      </c>
      <c r="B18" s="27" t="s">
        <v>96</v>
      </c>
      <c r="C18" s="24" t="s">
        <v>108</v>
      </c>
      <c r="D18" s="24"/>
      <c r="E18" s="24" t="s">
        <v>109</v>
      </c>
      <c r="F18" s="69">
        <f t="shared" si="0"/>
        <v>22.355999999999998</v>
      </c>
      <c r="G18" s="3">
        <v>18.63</v>
      </c>
      <c r="H18" s="3">
        <f t="shared" si="1"/>
        <v>18.63</v>
      </c>
    </row>
    <row r="19" spans="1:8" x14ac:dyDescent="0.25">
      <c r="A19" s="24">
        <v>4</v>
      </c>
      <c r="B19" s="27" t="s">
        <v>39</v>
      </c>
      <c r="C19" s="24" t="s">
        <v>110</v>
      </c>
      <c r="D19" s="24"/>
      <c r="E19" s="24" t="s">
        <v>111</v>
      </c>
      <c r="F19" s="69">
        <f t="shared" si="0"/>
        <v>23.568000000000001</v>
      </c>
      <c r="G19" s="3">
        <v>4.91</v>
      </c>
      <c r="H19" s="3">
        <f t="shared" si="1"/>
        <v>19.64</v>
      </c>
    </row>
    <row r="20" spans="1:8" x14ac:dyDescent="0.25">
      <c r="A20" s="24">
        <v>13</v>
      </c>
      <c r="B20" s="27" t="s">
        <v>96</v>
      </c>
      <c r="C20" s="24" t="s">
        <v>112</v>
      </c>
      <c r="D20" s="24"/>
      <c r="E20" s="24" t="s">
        <v>113</v>
      </c>
      <c r="F20" s="69">
        <f t="shared" si="0"/>
        <v>16.224</v>
      </c>
      <c r="G20" s="3">
        <v>1.04</v>
      </c>
      <c r="H20" s="3">
        <f t="shared" si="1"/>
        <v>13.52</v>
      </c>
    </row>
    <row r="21" spans="1:8" x14ac:dyDescent="0.25">
      <c r="A21" s="24">
        <v>2</v>
      </c>
      <c r="B21" s="24" t="s">
        <v>96</v>
      </c>
      <c r="C21" s="24"/>
      <c r="D21" s="24"/>
      <c r="E21" s="24" t="s">
        <v>145</v>
      </c>
      <c r="F21" s="69">
        <f t="shared" si="0"/>
        <v>28.8</v>
      </c>
      <c r="G21" s="3">
        <v>12</v>
      </c>
      <c r="H21" s="3">
        <f t="shared" si="1"/>
        <v>24</v>
      </c>
    </row>
    <row r="22" spans="1:8" x14ac:dyDescent="0.25">
      <c r="A22" s="24">
        <v>1</v>
      </c>
      <c r="B22" s="62" t="s">
        <v>96</v>
      </c>
      <c r="C22" s="24" t="s">
        <v>114</v>
      </c>
      <c r="D22" s="24">
        <v>14837</v>
      </c>
      <c r="E22" s="24" t="s">
        <v>115</v>
      </c>
      <c r="F22" s="69">
        <f t="shared" si="0"/>
        <v>4.6785600000000001</v>
      </c>
      <c r="G22" s="3">
        <v>3.8988</v>
      </c>
      <c r="H22" s="3">
        <f t="shared" si="1"/>
        <v>3.8988</v>
      </c>
    </row>
    <row r="23" spans="1:8" x14ac:dyDescent="0.25">
      <c r="A23" s="24">
        <v>3</v>
      </c>
      <c r="B23" s="62" t="s">
        <v>96</v>
      </c>
      <c r="C23" s="24" t="s">
        <v>116</v>
      </c>
      <c r="D23" s="24" t="s">
        <v>117</v>
      </c>
      <c r="E23" s="24" t="s">
        <v>118</v>
      </c>
      <c r="F23" s="69">
        <f t="shared" si="0"/>
        <v>19.083600000000001</v>
      </c>
      <c r="G23" s="3">
        <v>5.3010000000000002</v>
      </c>
      <c r="H23" s="3">
        <f t="shared" si="1"/>
        <v>15.903</v>
      </c>
    </row>
    <row r="24" spans="1:8" x14ac:dyDescent="0.25">
      <c r="A24" s="24">
        <v>2</v>
      </c>
      <c r="B24" s="24" t="s">
        <v>39</v>
      </c>
      <c r="C24" s="24" t="s">
        <v>119</v>
      </c>
      <c r="D24" s="24" t="s">
        <v>138</v>
      </c>
      <c r="E24" s="24" t="s">
        <v>139</v>
      </c>
      <c r="F24" s="69">
        <f t="shared" si="0"/>
        <v>5.4607200000000002</v>
      </c>
      <c r="G24" s="3">
        <v>2.2753000000000001</v>
      </c>
      <c r="H24" s="3">
        <f t="shared" si="1"/>
        <v>4.5506000000000002</v>
      </c>
    </row>
    <row r="25" spans="1:8" x14ac:dyDescent="0.25">
      <c r="A25" s="24">
        <v>1</v>
      </c>
      <c r="B25" s="24" t="s">
        <v>96</v>
      </c>
      <c r="C25" s="24" t="s">
        <v>119</v>
      </c>
      <c r="D25" s="24" t="s">
        <v>140</v>
      </c>
      <c r="E25" s="24" t="s">
        <v>141</v>
      </c>
      <c r="F25" s="69">
        <f t="shared" si="0"/>
        <v>2.7303600000000001</v>
      </c>
      <c r="G25" s="3">
        <v>2.2753000000000001</v>
      </c>
      <c r="H25" s="3">
        <f t="shared" si="1"/>
        <v>2.2753000000000001</v>
      </c>
    </row>
    <row r="26" spans="1:8" x14ac:dyDescent="0.25">
      <c r="A26" s="24">
        <v>4</v>
      </c>
      <c r="B26" s="24" t="s">
        <v>96</v>
      </c>
      <c r="C26" s="24" t="s">
        <v>119</v>
      </c>
      <c r="D26" s="24" t="s">
        <v>120</v>
      </c>
      <c r="E26" s="24" t="s">
        <v>121</v>
      </c>
      <c r="F26" s="69">
        <f t="shared" si="0"/>
        <v>4.6492800000000001</v>
      </c>
      <c r="G26" s="3">
        <v>0.96860000000000002</v>
      </c>
      <c r="H26" s="3">
        <f t="shared" si="1"/>
        <v>3.8744000000000001</v>
      </c>
    </row>
    <row r="27" spans="1:8" x14ac:dyDescent="0.25">
      <c r="A27" s="24">
        <v>1</v>
      </c>
      <c r="B27" s="24" t="s">
        <v>96</v>
      </c>
      <c r="C27" s="24" t="s">
        <v>142</v>
      </c>
      <c r="D27" s="24" t="s">
        <v>143</v>
      </c>
      <c r="E27" s="24" t="s">
        <v>144</v>
      </c>
      <c r="F27" s="69">
        <f t="shared" si="0"/>
        <v>1.62</v>
      </c>
      <c r="G27" s="3">
        <v>1.35</v>
      </c>
      <c r="H27" s="3">
        <f t="shared" si="1"/>
        <v>1.35</v>
      </c>
    </row>
    <row r="28" spans="1:8" x14ac:dyDescent="0.25">
      <c r="A28" s="24">
        <v>8</v>
      </c>
      <c r="B28" s="24" t="s">
        <v>96</v>
      </c>
      <c r="C28" s="24" t="s">
        <v>119</v>
      </c>
      <c r="D28" s="24" t="s">
        <v>122</v>
      </c>
      <c r="E28" s="24" t="s">
        <v>123</v>
      </c>
      <c r="F28" s="69">
        <f t="shared" si="0"/>
        <v>30.27552</v>
      </c>
      <c r="G28" s="3">
        <v>3.1537000000000002</v>
      </c>
      <c r="H28" s="3">
        <f t="shared" si="1"/>
        <v>25.229600000000001</v>
      </c>
    </row>
    <row r="29" spans="1:8" x14ac:dyDescent="0.25">
      <c r="A29" s="24">
        <v>1</v>
      </c>
      <c r="B29" s="24" t="s">
        <v>96</v>
      </c>
      <c r="C29" s="24" t="s">
        <v>119</v>
      </c>
      <c r="D29" s="24" t="s">
        <v>124</v>
      </c>
      <c r="E29" s="24" t="s">
        <v>125</v>
      </c>
      <c r="F29" s="69">
        <f t="shared" si="0"/>
        <v>11.32404</v>
      </c>
      <c r="G29" s="3">
        <v>9.4367000000000001</v>
      </c>
      <c r="H29" s="3">
        <f t="shared" si="1"/>
        <v>9.4367000000000001</v>
      </c>
    </row>
    <row r="30" spans="1:8" x14ac:dyDescent="0.25">
      <c r="A30" s="24">
        <v>2</v>
      </c>
      <c r="B30" s="24" t="s">
        <v>96</v>
      </c>
      <c r="C30" s="24" t="s">
        <v>119</v>
      </c>
      <c r="D30" s="24" t="s">
        <v>126</v>
      </c>
      <c r="E30" s="24" t="s">
        <v>127</v>
      </c>
      <c r="F30" s="69">
        <f t="shared" si="0"/>
        <v>7.7299199999999999</v>
      </c>
      <c r="G30" s="3">
        <v>3.2208000000000001</v>
      </c>
      <c r="H30" s="3">
        <f t="shared" si="1"/>
        <v>6.4416000000000002</v>
      </c>
    </row>
    <row r="31" spans="1:8" x14ac:dyDescent="0.25">
      <c r="A31" s="24">
        <v>7</v>
      </c>
      <c r="B31" s="24" t="s">
        <v>146</v>
      </c>
      <c r="C31" s="24" t="s">
        <v>119</v>
      </c>
      <c r="D31" s="24" t="s">
        <v>128</v>
      </c>
      <c r="E31" s="24" t="s">
        <v>129</v>
      </c>
      <c r="F31" s="69">
        <f t="shared" si="0"/>
        <v>51.906120000000001</v>
      </c>
      <c r="G31" s="3">
        <v>6.1792999999999996</v>
      </c>
      <c r="H31" s="3">
        <f t="shared" si="1"/>
        <v>43.255099999999999</v>
      </c>
    </row>
    <row r="32" spans="1:8" x14ac:dyDescent="0.25">
      <c r="A32" s="24">
        <v>1</v>
      </c>
      <c r="B32" s="24" t="s">
        <v>96</v>
      </c>
      <c r="C32" s="24" t="s">
        <v>135</v>
      </c>
      <c r="D32" s="24" t="s">
        <v>136</v>
      </c>
      <c r="E32" s="24" t="s">
        <v>137</v>
      </c>
      <c r="F32" s="69">
        <f t="shared" si="0"/>
        <v>1.3188</v>
      </c>
      <c r="G32" s="3">
        <v>1.099</v>
      </c>
      <c r="H32" s="3">
        <f t="shared" si="1"/>
        <v>1.099</v>
      </c>
    </row>
    <row r="33" spans="1:8" x14ac:dyDescent="0.25">
      <c r="A33" s="24">
        <v>1</v>
      </c>
      <c r="B33" s="24" t="s">
        <v>96</v>
      </c>
      <c r="C33" s="24"/>
      <c r="D33" s="24"/>
      <c r="E33" s="24" t="s">
        <v>147</v>
      </c>
      <c r="F33" s="69">
        <f t="shared" si="0"/>
        <v>9.6</v>
      </c>
      <c r="G33" s="3">
        <v>8</v>
      </c>
      <c r="H33" s="3">
        <f t="shared" si="1"/>
        <v>8</v>
      </c>
    </row>
    <row r="34" spans="1:8" x14ac:dyDescent="0.25">
      <c r="A34" s="24">
        <v>250</v>
      </c>
      <c r="B34" s="24" t="s">
        <v>39</v>
      </c>
      <c r="C34" s="24"/>
      <c r="D34" s="24"/>
      <c r="E34" s="24" t="s">
        <v>38</v>
      </c>
      <c r="F34" s="69">
        <f t="shared" si="0"/>
        <v>48</v>
      </c>
      <c r="G34" s="3">
        <v>0.16</v>
      </c>
      <c r="H34" s="3">
        <f t="shared" si="1"/>
        <v>40</v>
      </c>
    </row>
    <row r="35" spans="1:8" x14ac:dyDescent="0.25">
      <c r="A35" s="24">
        <v>200</v>
      </c>
      <c r="B35" s="24" t="s">
        <v>39</v>
      </c>
      <c r="C35" s="24"/>
      <c r="D35" s="24"/>
      <c r="E35" s="24" t="s">
        <v>148</v>
      </c>
      <c r="F35" s="69">
        <f t="shared" si="0"/>
        <v>67.200000000000017</v>
      </c>
      <c r="G35" s="3">
        <v>0.28000000000000003</v>
      </c>
      <c r="H35" s="3">
        <f t="shared" si="1"/>
        <v>56.000000000000007</v>
      </c>
    </row>
    <row r="36" spans="1:8" x14ac:dyDescent="0.25">
      <c r="A36" s="24">
        <v>50</v>
      </c>
      <c r="B36" s="24" t="s">
        <v>39</v>
      </c>
      <c r="C36" s="24"/>
      <c r="D36" s="24"/>
      <c r="E36" s="24" t="s">
        <v>149</v>
      </c>
      <c r="F36" s="69">
        <f t="shared" si="0"/>
        <v>24</v>
      </c>
      <c r="G36" s="3">
        <v>0.4</v>
      </c>
      <c r="H36" s="3">
        <f t="shared" si="1"/>
        <v>20</v>
      </c>
    </row>
    <row r="37" spans="1:8" x14ac:dyDescent="0.25">
      <c r="A37" s="24">
        <v>165</v>
      </c>
      <c r="B37" s="24" t="s">
        <v>39</v>
      </c>
      <c r="C37" s="24"/>
      <c r="D37" s="24"/>
      <c r="E37" s="24" t="s">
        <v>150</v>
      </c>
      <c r="F37" s="69">
        <f t="shared" si="0"/>
        <v>99</v>
      </c>
      <c r="G37" s="3">
        <v>0.5</v>
      </c>
      <c r="H37" s="3">
        <f t="shared" si="1"/>
        <v>82.5</v>
      </c>
    </row>
    <row r="38" spans="1:8" x14ac:dyDescent="0.25">
      <c r="A38" s="24">
        <v>9</v>
      </c>
      <c r="B38" s="24" t="s">
        <v>96</v>
      </c>
      <c r="C38" s="24" t="s">
        <v>114</v>
      </c>
      <c r="D38" s="24">
        <v>14613</v>
      </c>
      <c r="E38" s="24" t="s">
        <v>151</v>
      </c>
      <c r="F38" s="69">
        <f t="shared" si="0"/>
        <v>30.24</v>
      </c>
      <c r="G38" s="3">
        <v>2.8</v>
      </c>
      <c r="H38" s="3">
        <f t="shared" si="1"/>
        <v>25.2</v>
      </c>
    </row>
    <row r="39" spans="1:8" x14ac:dyDescent="0.25">
      <c r="A39" s="24">
        <v>2</v>
      </c>
      <c r="B39" s="24" t="s">
        <v>96</v>
      </c>
      <c r="C39" s="24" t="s">
        <v>114</v>
      </c>
      <c r="D39" s="24">
        <v>14614</v>
      </c>
      <c r="E39" s="24" t="s">
        <v>152</v>
      </c>
      <c r="F39" s="69">
        <f t="shared" si="0"/>
        <v>11.52</v>
      </c>
      <c r="G39" s="3">
        <v>4.8</v>
      </c>
      <c r="H39" s="3">
        <f t="shared" si="1"/>
        <v>9.6</v>
      </c>
    </row>
    <row r="40" spans="1:8" x14ac:dyDescent="0.25">
      <c r="A40" s="24">
        <v>10</v>
      </c>
      <c r="B40" s="24" t="s">
        <v>96</v>
      </c>
      <c r="C40" s="24" t="s">
        <v>114</v>
      </c>
      <c r="D40" s="24">
        <v>14203</v>
      </c>
      <c r="E40" s="24" t="s">
        <v>130</v>
      </c>
      <c r="F40" s="69">
        <f t="shared" si="0"/>
        <v>40.2408</v>
      </c>
      <c r="G40" s="3">
        <v>3.3534000000000002</v>
      </c>
      <c r="H40" s="3">
        <f t="shared" si="1"/>
        <v>33.533999999999999</v>
      </c>
    </row>
    <row r="41" spans="1:8" x14ac:dyDescent="0.25">
      <c r="A41" s="24">
        <v>6</v>
      </c>
      <c r="B41" s="24" t="s">
        <v>96</v>
      </c>
      <c r="C41" s="24" t="s">
        <v>114</v>
      </c>
      <c r="D41" s="24">
        <v>14041</v>
      </c>
      <c r="E41" s="24" t="s">
        <v>131</v>
      </c>
      <c r="F41" s="69">
        <f t="shared" si="0"/>
        <v>4.2418079999999998</v>
      </c>
      <c r="G41" s="3">
        <v>0.58914</v>
      </c>
      <c r="H41" s="3">
        <f t="shared" si="1"/>
        <v>3.53484</v>
      </c>
    </row>
    <row r="42" spans="1:8" x14ac:dyDescent="0.25">
      <c r="A42" s="24">
        <v>8</v>
      </c>
      <c r="B42" s="24" t="s">
        <v>96</v>
      </c>
      <c r="C42" s="24" t="s">
        <v>114</v>
      </c>
      <c r="D42" s="24">
        <v>14210</v>
      </c>
      <c r="E42" s="24" t="s">
        <v>132</v>
      </c>
      <c r="F42" s="69">
        <f t="shared" si="0"/>
        <v>61.171199999999999</v>
      </c>
      <c r="G42" s="3">
        <v>6.3719999999999999</v>
      </c>
      <c r="H42" s="3">
        <f t="shared" si="1"/>
        <v>50.975999999999999</v>
      </c>
    </row>
    <row r="43" spans="1:8" x14ac:dyDescent="0.25">
      <c r="A43" s="24">
        <v>2</v>
      </c>
      <c r="B43" s="24" t="s">
        <v>96</v>
      </c>
      <c r="C43" s="24" t="s">
        <v>114</v>
      </c>
      <c r="D43" s="24">
        <v>14000</v>
      </c>
      <c r="E43" s="24" t="s">
        <v>133</v>
      </c>
      <c r="F43" s="69">
        <f t="shared" si="0"/>
        <v>4.5359999999999996</v>
      </c>
      <c r="G43" s="3">
        <v>1.89</v>
      </c>
      <c r="H43" s="3">
        <f t="shared" si="1"/>
        <v>3.78</v>
      </c>
    </row>
    <row r="44" spans="1:8" x14ac:dyDescent="0.25">
      <c r="A44" s="24">
        <v>5</v>
      </c>
      <c r="B44" s="24" t="s">
        <v>96</v>
      </c>
      <c r="C44" s="24" t="s">
        <v>114</v>
      </c>
      <c r="D44" s="24">
        <v>14004</v>
      </c>
      <c r="E44" s="24" t="s">
        <v>134</v>
      </c>
      <c r="F44" s="69">
        <f t="shared" si="0"/>
        <v>14.871600000000001</v>
      </c>
      <c r="G44" s="3">
        <v>2.4786000000000001</v>
      </c>
      <c r="H44" s="3">
        <f t="shared" si="1"/>
        <v>12.393000000000001</v>
      </c>
    </row>
    <row r="45" spans="1:8" x14ac:dyDescent="0.25">
      <c r="A45" s="24">
        <v>1</v>
      </c>
      <c r="B45" s="24" t="s">
        <v>96</v>
      </c>
      <c r="C45" s="24" t="s">
        <v>114</v>
      </c>
      <c r="D45" s="24"/>
      <c r="E45" s="24" t="s">
        <v>153</v>
      </c>
      <c r="F45" s="69">
        <f t="shared" si="0"/>
        <v>9.6</v>
      </c>
      <c r="G45" s="3">
        <v>8</v>
      </c>
      <c r="H45" s="3">
        <f t="shared" si="1"/>
        <v>8</v>
      </c>
    </row>
    <row r="46" spans="1:8" x14ac:dyDescent="0.25">
      <c r="A46" s="24">
        <v>2</v>
      </c>
      <c r="B46" s="24" t="s">
        <v>96</v>
      </c>
      <c r="C46" s="24" t="s">
        <v>114</v>
      </c>
      <c r="D46" s="24"/>
      <c r="E46" s="24" t="s">
        <v>154</v>
      </c>
      <c r="F46" s="69">
        <f t="shared" si="0"/>
        <v>16.8</v>
      </c>
      <c r="G46" s="3">
        <v>7</v>
      </c>
      <c r="H46" s="3">
        <f t="shared" si="1"/>
        <v>14</v>
      </c>
    </row>
    <row r="47" spans="1:8" x14ac:dyDescent="0.25">
      <c r="A47" s="24">
        <v>1</v>
      </c>
      <c r="B47" s="24" t="s">
        <v>96</v>
      </c>
      <c r="C47" s="24"/>
      <c r="D47" s="24"/>
      <c r="E47" s="24" t="s">
        <v>155</v>
      </c>
      <c r="F47" s="69">
        <f t="shared" si="0"/>
        <v>10.8</v>
      </c>
      <c r="G47" s="3">
        <v>9</v>
      </c>
      <c r="H47" s="3">
        <f t="shared" si="1"/>
        <v>9</v>
      </c>
    </row>
    <row r="48" spans="1:8" x14ac:dyDescent="0.25">
      <c r="A48" s="24">
        <v>3</v>
      </c>
      <c r="B48" s="24" t="s">
        <v>96</v>
      </c>
      <c r="C48" s="24"/>
      <c r="D48" s="24"/>
      <c r="E48" s="24" t="s">
        <v>156</v>
      </c>
      <c r="F48" s="69">
        <f t="shared" si="0"/>
        <v>32.4</v>
      </c>
      <c r="G48" s="3">
        <v>9</v>
      </c>
      <c r="H48" s="3">
        <f t="shared" si="1"/>
        <v>27</v>
      </c>
    </row>
    <row r="49" spans="1:8" x14ac:dyDescent="0.25">
      <c r="A49" s="24">
        <v>1</v>
      </c>
      <c r="B49" s="24" t="s">
        <v>96</v>
      </c>
      <c r="C49" s="24"/>
      <c r="D49" s="24"/>
      <c r="E49" s="24" t="s">
        <v>157</v>
      </c>
      <c r="F49" s="69">
        <f t="shared" si="0"/>
        <v>4.2</v>
      </c>
      <c r="G49" s="3">
        <v>3.5</v>
      </c>
      <c r="H49" s="3">
        <f t="shared" si="1"/>
        <v>3.5</v>
      </c>
    </row>
    <row r="50" spans="1:8" x14ac:dyDescent="0.25">
      <c r="A50" s="24">
        <v>5</v>
      </c>
      <c r="B50" s="24" t="s">
        <v>39</v>
      </c>
      <c r="C50" s="24"/>
      <c r="D50" s="24"/>
      <c r="E50" s="24" t="s">
        <v>158</v>
      </c>
      <c r="F50" s="69">
        <f t="shared" si="0"/>
        <v>1.8</v>
      </c>
      <c r="G50" s="3">
        <v>0.3</v>
      </c>
      <c r="H50" s="3">
        <f t="shared" si="1"/>
        <v>1.5</v>
      </c>
    </row>
    <row r="51" spans="1:8" x14ac:dyDescent="0.25">
      <c r="A51" s="24">
        <v>45</v>
      </c>
      <c r="B51" s="24" t="s">
        <v>39</v>
      </c>
      <c r="C51" s="24"/>
      <c r="D51" s="24"/>
      <c r="E51" s="24" t="s">
        <v>159</v>
      </c>
      <c r="F51" s="69">
        <f t="shared" si="0"/>
        <v>64.8</v>
      </c>
      <c r="G51" s="3">
        <v>1.2</v>
      </c>
      <c r="H51" s="3">
        <f t="shared" si="1"/>
        <v>54</v>
      </c>
    </row>
    <row r="52" spans="1:8" x14ac:dyDescent="0.25">
      <c r="A52" s="24">
        <v>15</v>
      </c>
      <c r="B52" s="24" t="s">
        <v>39</v>
      </c>
      <c r="C52" s="24"/>
      <c r="D52" s="24"/>
      <c r="E52" s="24" t="s">
        <v>160</v>
      </c>
      <c r="F52" s="69">
        <f t="shared" si="0"/>
        <v>12.6</v>
      </c>
      <c r="G52" s="3">
        <v>0.7</v>
      </c>
      <c r="H52" s="3">
        <f t="shared" si="1"/>
        <v>10.5</v>
      </c>
    </row>
    <row r="53" spans="1:8" x14ac:dyDescent="0.25">
      <c r="A53" s="24">
        <v>15</v>
      </c>
      <c r="B53" s="24" t="s">
        <v>39</v>
      </c>
      <c r="C53" s="24"/>
      <c r="D53" s="24"/>
      <c r="E53" s="24" t="s">
        <v>161</v>
      </c>
      <c r="F53" s="69">
        <f t="shared" si="0"/>
        <v>5.4</v>
      </c>
      <c r="G53" s="3">
        <v>0.3</v>
      </c>
      <c r="H53" s="3">
        <f t="shared" si="1"/>
        <v>4.5</v>
      </c>
    </row>
    <row r="54" spans="1:8" x14ac:dyDescent="0.25">
      <c r="A54" s="24">
        <v>20</v>
      </c>
      <c r="B54" s="24" t="s">
        <v>39</v>
      </c>
      <c r="C54" s="24"/>
      <c r="D54" s="24"/>
      <c r="E54" s="24" t="s">
        <v>162</v>
      </c>
      <c r="F54" s="69">
        <f t="shared" si="0"/>
        <v>3.6</v>
      </c>
      <c r="G54" s="3">
        <v>0.15</v>
      </c>
      <c r="H54" s="3">
        <f t="shared" si="1"/>
        <v>3</v>
      </c>
    </row>
    <row r="55" spans="1:8" x14ac:dyDescent="0.25">
      <c r="A55" s="19">
        <v>1</v>
      </c>
      <c r="B55" s="24" t="s">
        <v>96</v>
      </c>
      <c r="C55" s="24"/>
      <c r="D55" s="24"/>
      <c r="E55" s="24" t="s">
        <v>163</v>
      </c>
      <c r="F55" s="69">
        <f t="shared" si="0"/>
        <v>18</v>
      </c>
      <c r="G55" s="3">
        <v>15</v>
      </c>
      <c r="H55" s="3">
        <f t="shared" si="1"/>
        <v>15</v>
      </c>
    </row>
    <row r="56" spans="1:8" x14ac:dyDescent="0.25">
      <c r="A56" s="63">
        <v>26</v>
      </c>
      <c r="B56" s="64" t="s">
        <v>39</v>
      </c>
      <c r="C56" s="64"/>
      <c r="D56" s="64"/>
      <c r="E56" s="64" t="s">
        <v>164</v>
      </c>
      <c r="F56" s="69">
        <f t="shared" si="0"/>
        <v>18.72</v>
      </c>
      <c r="G56" s="3">
        <v>0.6</v>
      </c>
      <c r="H56" s="3">
        <f t="shared" si="1"/>
        <v>15.6</v>
      </c>
    </row>
    <row r="57" spans="1:8" x14ac:dyDescent="0.25">
      <c r="A57" s="63">
        <v>2</v>
      </c>
      <c r="B57" s="64" t="s">
        <v>96</v>
      </c>
      <c r="C57" s="64"/>
      <c r="D57" s="64"/>
      <c r="E57" s="64" t="s">
        <v>165</v>
      </c>
      <c r="F57" s="69">
        <f t="shared" si="0"/>
        <v>6</v>
      </c>
      <c r="G57" s="3">
        <v>2.5</v>
      </c>
      <c r="H57" s="3">
        <f t="shared" si="1"/>
        <v>5</v>
      </c>
    </row>
    <row r="58" spans="1:8" x14ac:dyDescent="0.25">
      <c r="A58" s="63">
        <v>6</v>
      </c>
      <c r="B58" s="64" t="s">
        <v>96</v>
      </c>
      <c r="C58" s="64"/>
      <c r="D58" s="64"/>
      <c r="E58" s="64" t="s">
        <v>166</v>
      </c>
      <c r="F58" s="69">
        <f t="shared" si="0"/>
        <v>7.2</v>
      </c>
      <c r="G58" s="3">
        <v>1</v>
      </c>
      <c r="H58" s="3">
        <f t="shared" si="1"/>
        <v>6</v>
      </c>
    </row>
    <row r="59" spans="1:8" x14ac:dyDescent="0.25">
      <c r="A59" s="63">
        <v>2</v>
      </c>
      <c r="B59" s="64" t="s">
        <v>39</v>
      </c>
      <c r="C59" s="64"/>
      <c r="D59" s="64"/>
      <c r="E59" s="64" t="s">
        <v>167</v>
      </c>
      <c r="F59" s="69">
        <f t="shared" si="0"/>
        <v>84</v>
      </c>
      <c r="G59" s="3">
        <v>35</v>
      </c>
      <c r="H59" s="3">
        <f t="shared" si="1"/>
        <v>70</v>
      </c>
    </row>
    <row r="60" spans="1:8" x14ac:dyDescent="0.25">
      <c r="A60" s="63">
        <v>1</v>
      </c>
      <c r="B60" s="64" t="s">
        <v>96</v>
      </c>
      <c r="C60" s="64"/>
      <c r="D60" s="64"/>
      <c r="E60" s="64" t="s">
        <v>168</v>
      </c>
      <c r="F60" s="69">
        <f t="shared" si="0"/>
        <v>19.2</v>
      </c>
      <c r="G60" s="3">
        <v>16</v>
      </c>
      <c r="H60" s="3">
        <f t="shared" si="1"/>
        <v>16</v>
      </c>
    </row>
    <row r="61" spans="1:8" x14ac:dyDescent="0.25">
      <c r="A61" s="63">
        <v>3</v>
      </c>
      <c r="B61" s="64" t="s">
        <v>96</v>
      </c>
      <c r="C61" s="64"/>
      <c r="D61" s="64"/>
      <c r="E61" s="64" t="s">
        <v>169</v>
      </c>
      <c r="F61" s="69">
        <f t="shared" si="0"/>
        <v>28.8</v>
      </c>
      <c r="G61" s="3">
        <v>8</v>
      </c>
      <c r="H61" s="3">
        <f t="shared" si="1"/>
        <v>24</v>
      </c>
    </row>
    <row r="62" spans="1:8" x14ac:dyDescent="0.25">
      <c r="A62" s="63">
        <v>1</v>
      </c>
      <c r="B62" s="64" t="s">
        <v>96</v>
      </c>
      <c r="C62" s="64"/>
      <c r="D62" s="64"/>
      <c r="E62" s="64" t="s">
        <v>170</v>
      </c>
      <c r="F62" s="69">
        <f t="shared" si="0"/>
        <v>36</v>
      </c>
      <c r="G62" s="3">
        <v>30</v>
      </c>
      <c r="H62" s="3">
        <f t="shared" si="1"/>
        <v>30</v>
      </c>
    </row>
    <row r="63" spans="1:8" x14ac:dyDescent="0.25">
      <c r="A63" s="63">
        <v>1</v>
      </c>
      <c r="B63" s="64" t="s">
        <v>96</v>
      </c>
      <c r="C63" s="64"/>
      <c r="D63" s="64"/>
      <c r="E63" s="64" t="s">
        <v>172</v>
      </c>
      <c r="F63" s="69">
        <f t="shared" si="0"/>
        <v>45.6</v>
      </c>
      <c r="G63" s="3">
        <v>38</v>
      </c>
      <c r="H63" s="3">
        <f t="shared" si="1"/>
        <v>38</v>
      </c>
    </row>
    <row r="64" spans="1:8" x14ac:dyDescent="0.25">
      <c r="A64" s="63">
        <v>1</v>
      </c>
      <c r="B64" s="64" t="s">
        <v>96</v>
      </c>
      <c r="C64" s="64"/>
      <c r="D64" s="64"/>
      <c r="E64" s="64" t="s">
        <v>171</v>
      </c>
      <c r="F64" s="69">
        <f t="shared" si="0"/>
        <v>45.6</v>
      </c>
      <c r="G64" s="3">
        <v>38</v>
      </c>
      <c r="H64" s="3">
        <f t="shared" si="1"/>
        <v>38</v>
      </c>
    </row>
    <row r="65" spans="1:8" x14ac:dyDescent="0.25">
      <c r="A65" s="66">
        <v>1</v>
      </c>
      <c r="B65" s="67" t="s">
        <v>96</v>
      </c>
      <c r="E65" s="67" t="s">
        <v>173</v>
      </c>
      <c r="F65" s="69">
        <f>H65+H65*$G$69</f>
        <v>102</v>
      </c>
      <c r="G65" s="3">
        <v>85</v>
      </c>
      <c r="H65" s="3">
        <f t="shared" si="1"/>
        <v>85</v>
      </c>
    </row>
    <row r="66" spans="1:8" x14ac:dyDescent="0.25">
      <c r="A66" s="66"/>
      <c r="B66" s="67"/>
      <c r="E66" s="67"/>
      <c r="F66" s="65"/>
    </row>
    <row r="67" spans="1:8" x14ac:dyDescent="0.25">
      <c r="A67" s="66"/>
      <c r="B67" s="67"/>
      <c r="E67" s="67" t="s">
        <v>176</v>
      </c>
      <c r="F67" s="69">
        <f>SUM(F14:F66)</f>
        <v>1638.1103279999998</v>
      </c>
    </row>
    <row r="68" spans="1:8" x14ac:dyDescent="0.25">
      <c r="A68" s="66"/>
      <c r="B68" s="67"/>
      <c r="E68" s="67" t="s">
        <v>174</v>
      </c>
      <c r="F68" s="72">
        <f>40*23</f>
        <v>920</v>
      </c>
      <c r="H68" s="3">
        <f>SUM(H14:H67)</f>
        <v>1365.09194</v>
      </c>
    </row>
    <row r="69" spans="1:8" x14ac:dyDescent="0.25">
      <c r="A69" s="66"/>
      <c r="B69" s="67"/>
      <c r="E69" s="67" t="s">
        <v>175</v>
      </c>
      <c r="F69" s="72">
        <v>100</v>
      </c>
      <c r="G69" s="68">
        <v>0.2</v>
      </c>
      <c r="H69" s="3">
        <f>H68+H68*G69</f>
        <v>1638.110328</v>
      </c>
    </row>
    <row r="70" spans="1:8" x14ac:dyDescent="0.25">
      <c r="A70" s="66"/>
      <c r="B70" s="67"/>
      <c r="E70" s="67" t="s">
        <v>0</v>
      </c>
      <c r="F70" s="69">
        <f>SUM(F67:F69)</f>
        <v>2658.1103279999998</v>
      </c>
      <c r="G70" s="68"/>
    </row>
    <row r="71" spans="1:8" x14ac:dyDescent="0.25">
      <c r="A71" s="66"/>
      <c r="B71" s="67"/>
      <c r="E71" s="71" t="s">
        <v>186</v>
      </c>
      <c r="F71" s="69">
        <f>F70+F70*10/100</f>
        <v>2923.9213607999995</v>
      </c>
      <c r="G71" s="68"/>
    </row>
    <row r="72" spans="1:8" ht="15.75" customHeight="1" x14ac:dyDescent="0.25">
      <c r="A72" s="11" t="s">
        <v>37</v>
      </c>
      <c r="B72" s="10"/>
      <c r="C72" s="10"/>
      <c r="D72" s="10"/>
      <c r="E72" s="10"/>
      <c r="F72" s="13" t="s">
        <v>36</v>
      </c>
    </row>
    <row r="73" spans="1:8" x14ac:dyDescent="0.25">
      <c r="A73" s="11"/>
      <c r="B73" s="10"/>
      <c r="C73" s="10"/>
      <c r="D73" s="10"/>
      <c r="E73" s="10"/>
      <c r="F73" s="17"/>
    </row>
    <row r="74" spans="1:8" x14ac:dyDescent="0.25">
      <c r="A74" s="11" t="s">
        <v>35</v>
      </c>
      <c r="B74" s="10"/>
      <c r="C74" s="10"/>
      <c r="D74" s="10"/>
      <c r="E74" s="10"/>
      <c r="F74" s="6"/>
    </row>
    <row r="75" spans="1:8" x14ac:dyDescent="0.25">
      <c r="A75" s="15"/>
      <c r="B75" s="14"/>
      <c r="C75" s="14"/>
      <c r="D75" s="14"/>
      <c r="E75" s="14"/>
      <c r="F75" s="13" t="s">
        <v>34</v>
      </c>
    </row>
    <row r="76" spans="1:8" x14ac:dyDescent="0.25">
      <c r="A76" s="11" t="s">
        <v>33</v>
      </c>
      <c r="B76" s="10"/>
      <c r="C76" s="10"/>
      <c r="D76" s="10"/>
      <c r="E76" s="10"/>
      <c r="F76" s="9"/>
    </row>
    <row r="77" spans="1:8" x14ac:dyDescent="0.25">
      <c r="A77" s="8"/>
      <c r="B77" s="7"/>
      <c r="C77" s="7"/>
      <c r="D77" s="7"/>
      <c r="E77" s="7"/>
      <c r="F77" s="6"/>
    </row>
    <row r="79" spans="1:8" ht="21" x14ac:dyDescent="0.35">
      <c r="A79" s="73"/>
      <c r="B79" s="73"/>
      <c r="C79" s="73"/>
      <c r="D79" s="73"/>
      <c r="E79" s="73"/>
      <c r="F79" s="73"/>
    </row>
    <row r="80" spans="1:8" ht="21" x14ac:dyDescent="0.35">
      <c r="A80" s="73"/>
      <c r="B80" s="73"/>
      <c r="C80" s="73"/>
      <c r="D80" s="73"/>
      <c r="E80" s="73"/>
      <c r="F80" s="73"/>
    </row>
    <row r="81" spans="1:6" ht="21" x14ac:dyDescent="0.35">
      <c r="A81" s="73" t="s">
        <v>177</v>
      </c>
      <c r="B81" s="73"/>
      <c r="C81" s="73" t="s">
        <v>178</v>
      </c>
      <c r="D81" s="73"/>
      <c r="E81" s="73"/>
      <c r="F81" s="73"/>
    </row>
    <row r="82" spans="1:6" ht="21" x14ac:dyDescent="0.35">
      <c r="A82" s="73"/>
      <c r="B82" s="73"/>
      <c r="C82" s="73"/>
      <c r="D82" s="73"/>
      <c r="E82" s="73" t="s">
        <v>179</v>
      </c>
      <c r="F82" s="73"/>
    </row>
    <row r="83" spans="1:6" ht="21" x14ac:dyDescent="0.35">
      <c r="A83" s="73"/>
      <c r="B83" s="73"/>
      <c r="C83" s="73"/>
      <c r="D83" s="73"/>
      <c r="E83" s="73" t="s">
        <v>183</v>
      </c>
      <c r="F83" s="74">
        <v>160</v>
      </c>
    </row>
    <row r="84" spans="1:6" ht="21" x14ac:dyDescent="0.35">
      <c r="A84" s="73" t="s">
        <v>180</v>
      </c>
      <c r="B84" s="73"/>
      <c r="C84" s="73" t="s">
        <v>181</v>
      </c>
      <c r="D84" s="73"/>
      <c r="E84" s="73"/>
      <c r="F84" s="73"/>
    </row>
    <row r="85" spans="1:6" ht="21" x14ac:dyDescent="0.35">
      <c r="A85" s="73"/>
      <c r="B85" s="73"/>
      <c r="C85" s="73" t="s">
        <v>182</v>
      </c>
      <c r="D85" s="73"/>
      <c r="E85" s="73"/>
      <c r="F85" s="73"/>
    </row>
    <row r="86" spans="1:6" ht="21" x14ac:dyDescent="0.35">
      <c r="A86" s="73"/>
      <c r="B86" s="73"/>
      <c r="C86" s="73"/>
      <c r="D86" s="73"/>
      <c r="E86" s="73" t="s">
        <v>183</v>
      </c>
      <c r="F86" s="74">
        <v>110</v>
      </c>
    </row>
    <row r="87" spans="1:6" ht="21" x14ac:dyDescent="0.35">
      <c r="A87" s="73"/>
      <c r="B87" s="73"/>
      <c r="C87" s="73"/>
      <c r="D87" s="73"/>
      <c r="E87" s="73"/>
      <c r="F87" s="73"/>
    </row>
  </sheetData>
  <mergeCells count="5">
    <mergeCell ref="A2:E2"/>
    <mergeCell ref="A3:E3"/>
    <mergeCell ref="A4:E4"/>
    <mergeCell ref="A5:E5"/>
    <mergeCell ref="A8:E8"/>
  </mergeCells>
  <phoneticPr fontId="11" type="noConversion"/>
  <pageMargins left="1.1023622047244095" right="1.1023622047244095" top="0.35433070866141736" bottom="0.35433070866141736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29A7C-AD7F-4652-BF4F-314F75BD513F}">
  <dimension ref="A1:F45"/>
  <sheetViews>
    <sheetView workbookViewId="0">
      <selection sqref="A1:XFD1048576"/>
    </sheetView>
  </sheetViews>
  <sheetFormatPr defaultRowHeight="15" x14ac:dyDescent="0.25"/>
  <cols>
    <col min="5" max="5" width="31.28515625" customWidth="1"/>
    <col min="6" max="6" width="39.5703125" customWidth="1"/>
  </cols>
  <sheetData>
    <row r="1" spans="1:6" x14ac:dyDescent="0.25">
      <c r="A1" s="5"/>
      <c r="B1" s="5"/>
      <c r="C1" s="5"/>
      <c r="D1" s="5"/>
      <c r="E1" s="5"/>
    </row>
    <row r="2" spans="1:6" x14ac:dyDescent="0.25">
      <c r="A2" s="181" t="s">
        <v>93</v>
      </c>
      <c r="B2" s="182"/>
      <c r="C2" s="182"/>
      <c r="D2" s="182"/>
      <c r="E2" s="183"/>
      <c r="F2" s="59" t="s">
        <v>92</v>
      </c>
    </row>
    <row r="3" spans="1:6" x14ac:dyDescent="0.25">
      <c r="A3" s="184" t="s">
        <v>91</v>
      </c>
      <c r="B3" s="185"/>
      <c r="C3" s="185"/>
      <c r="D3" s="185"/>
      <c r="E3" s="186"/>
      <c r="F3" s="57" t="s">
        <v>193</v>
      </c>
    </row>
    <row r="4" spans="1:6" x14ac:dyDescent="0.25">
      <c r="A4" s="184" t="s">
        <v>90</v>
      </c>
      <c r="B4" s="185"/>
      <c r="C4" s="185"/>
      <c r="D4" s="185"/>
      <c r="E4" s="186"/>
      <c r="F4" s="12"/>
    </row>
    <row r="5" spans="1:6" x14ac:dyDescent="0.25">
      <c r="A5" s="184" t="s">
        <v>89</v>
      </c>
      <c r="B5" s="185"/>
      <c r="C5" s="185"/>
      <c r="D5" s="185"/>
      <c r="E5" s="186"/>
      <c r="F5" s="55" t="s">
        <v>88</v>
      </c>
    </row>
    <row r="6" spans="1:6" x14ac:dyDescent="0.25">
      <c r="A6" s="75"/>
      <c r="B6" s="75"/>
      <c r="C6" s="75"/>
      <c r="D6" s="75"/>
      <c r="E6" s="75"/>
      <c r="F6" s="53"/>
    </row>
    <row r="7" spans="1:6" x14ac:dyDescent="0.25">
      <c r="A7" s="53" t="s">
        <v>87</v>
      </c>
      <c r="B7" s="5"/>
      <c r="C7" s="5"/>
      <c r="D7" s="5"/>
      <c r="E7" s="5"/>
      <c r="F7" s="53" t="s">
        <v>86</v>
      </c>
    </row>
    <row r="8" spans="1:6" x14ac:dyDescent="0.25">
      <c r="A8" s="187"/>
      <c r="B8" s="188"/>
      <c r="C8" s="188"/>
      <c r="D8" s="188"/>
      <c r="E8" s="189"/>
      <c r="F8" s="52"/>
    </row>
    <row r="9" spans="1:6" x14ac:dyDescent="0.25">
      <c r="A9" s="196"/>
      <c r="B9" s="197"/>
      <c r="C9" s="197"/>
      <c r="D9" s="197"/>
      <c r="E9" s="198"/>
      <c r="F9" s="44"/>
    </row>
    <row r="10" spans="1:6" x14ac:dyDescent="0.25">
      <c r="A10" s="190"/>
      <c r="B10" s="191"/>
      <c r="C10" s="191"/>
      <c r="D10" s="191"/>
      <c r="E10" s="192"/>
      <c r="F10" s="44"/>
    </row>
    <row r="11" spans="1:6" x14ac:dyDescent="0.25">
      <c r="A11" s="193"/>
      <c r="B11" s="194"/>
      <c r="C11" s="194"/>
      <c r="D11" s="194"/>
      <c r="E11" s="195"/>
      <c r="F11" s="38"/>
    </row>
    <row r="12" spans="1:6" x14ac:dyDescent="0.25">
      <c r="A12" s="37"/>
      <c r="B12" s="37"/>
      <c r="C12" s="37"/>
      <c r="D12" s="37"/>
      <c r="E12" s="37"/>
      <c r="F12" s="36"/>
    </row>
    <row r="13" spans="1:6" x14ac:dyDescent="0.25">
      <c r="A13" s="35" t="s">
        <v>81</v>
      </c>
      <c r="B13" s="35" t="s">
        <v>80</v>
      </c>
      <c r="C13" s="35" t="s">
        <v>79</v>
      </c>
      <c r="D13" s="35" t="s">
        <v>78</v>
      </c>
      <c r="E13" s="25" t="s">
        <v>77</v>
      </c>
      <c r="F13" s="34" t="s">
        <v>76</v>
      </c>
    </row>
    <row r="14" spans="1:6" x14ac:dyDescent="0.25">
      <c r="A14" s="28"/>
      <c r="B14" s="27"/>
      <c r="C14" s="24"/>
      <c r="D14" s="23"/>
      <c r="E14" s="24"/>
      <c r="F14" s="24"/>
    </row>
    <row r="15" spans="1:6" x14ac:dyDescent="0.25">
      <c r="A15" s="28"/>
      <c r="B15" s="27"/>
      <c r="C15" s="82"/>
      <c r="D15" s="23"/>
      <c r="E15" s="30"/>
      <c r="F15" s="22"/>
    </row>
    <row r="16" spans="1:6" x14ac:dyDescent="0.25">
      <c r="A16" s="28"/>
      <c r="B16" s="27"/>
      <c r="C16" s="24"/>
      <c r="D16" s="24"/>
      <c r="E16" s="24"/>
      <c r="F16" s="24"/>
    </row>
    <row r="17" spans="1:6" x14ac:dyDescent="0.25">
      <c r="A17" s="28"/>
      <c r="B17" s="27"/>
      <c r="C17" s="24"/>
      <c r="D17" s="24"/>
      <c r="E17" s="30"/>
      <c r="F17" s="22"/>
    </row>
    <row r="18" spans="1:6" x14ac:dyDescent="0.25">
      <c r="A18" s="28"/>
      <c r="B18" s="27"/>
      <c r="C18" s="30"/>
      <c r="D18" s="24"/>
      <c r="E18" s="30"/>
      <c r="F18" s="22"/>
    </row>
    <row r="19" spans="1:6" x14ac:dyDescent="0.25">
      <c r="A19" s="28"/>
      <c r="B19" s="27"/>
      <c r="C19" s="30"/>
      <c r="D19" s="24"/>
      <c r="E19" s="30"/>
      <c r="F19" s="22"/>
    </row>
    <row r="20" spans="1:6" x14ac:dyDescent="0.25">
      <c r="A20" s="28"/>
      <c r="B20" s="27"/>
      <c r="C20" s="30"/>
      <c r="D20" s="24"/>
      <c r="E20" s="30"/>
      <c r="F20" s="22"/>
    </row>
    <row r="21" spans="1:6" x14ac:dyDescent="0.25">
      <c r="A21" s="28"/>
      <c r="B21" s="27"/>
      <c r="C21" s="30"/>
      <c r="D21" s="24"/>
      <c r="E21" s="30"/>
      <c r="F21" s="22"/>
    </row>
    <row r="22" spans="1:6" x14ac:dyDescent="0.25">
      <c r="A22" s="28"/>
      <c r="B22" s="27"/>
      <c r="C22" s="30"/>
      <c r="D22" s="24"/>
      <c r="E22" s="30"/>
      <c r="F22" s="22"/>
    </row>
    <row r="23" spans="1:6" x14ac:dyDescent="0.25">
      <c r="A23" s="25"/>
      <c r="B23" s="27"/>
      <c r="C23" s="24"/>
      <c r="D23" s="24"/>
      <c r="E23" s="24"/>
      <c r="F23" s="22"/>
    </row>
    <row r="24" spans="1:6" x14ac:dyDescent="0.25">
      <c r="A24" s="83"/>
      <c r="B24" s="84"/>
      <c r="C24" s="85"/>
      <c r="D24" s="85"/>
      <c r="E24" s="85"/>
      <c r="F24" s="22"/>
    </row>
    <row r="25" spans="1:6" x14ac:dyDescent="0.25">
      <c r="A25" s="24"/>
      <c r="B25" s="24"/>
      <c r="C25" s="24"/>
      <c r="D25" s="24"/>
      <c r="E25" s="24"/>
      <c r="F25" s="22"/>
    </row>
    <row r="26" spans="1:6" x14ac:dyDescent="0.25">
      <c r="A26" s="22"/>
      <c r="B26" s="24"/>
      <c r="C26" s="24"/>
      <c r="D26" s="24"/>
      <c r="E26" s="24"/>
      <c r="F26" s="22"/>
    </row>
    <row r="27" spans="1:6" x14ac:dyDescent="0.25">
      <c r="A27" s="24"/>
      <c r="B27" s="24"/>
      <c r="C27" s="24"/>
      <c r="D27" s="24"/>
      <c r="E27" s="24"/>
      <c r="F27" s="22"/>
    </row>
    <row r="28" spans="1:6" x14ac:dyDescent="0.25">
      <c r="A28" s="24"/>
      <c r="B28" s="24"/>
      <c r="C28" s="24"/>
      <c r="D28" s="24"/>
      <c r="E28" s="24"/>
      <c r="F28" s="22"/>
    </row>
    <row r="29" spans="1:6" x14ac:dyDescent="0.25">
      <c r="A29" s="24"/>
      <c r="B29" s="24"/>
      <c r="C29" s="24"/>
      <c r="D29" s="24"/>
      <c r="E29" s="24"/>
      <c r="F29" s="22"/>
    </row>
    <row r="30" spans="1:6" x14ac:dyDescent="0.25">
      <c r="A30" s="24"/>
      <c r="B30" s="24"/>
      <c r="C30" s="24"/>
      <c r="D30" s="24"/>
      <c r="E30" s="24"/>
      <c r="F30" s="22"/>
    </row>
    <row r="31" spans="1:6" x14ac:dyDescent="0.25">
      <c r="A31" s="24"/>
      <c r="B31" s="24"/>
      <c r="C31" s="24"/>
      <c r="D31" s="24"/>
      <c r="E31" s="24"/>
      <c r="F31" s="24"/>
    </row>
    <row r="32" spans="1:6" x14ac:dyDescent="0.25">
      <c r="A32" s="24"/>
      <c r="B32" s="24"/>
      <c r="C32" s="24"/>
      <c r="D32" s="24"/>
      <c r="E32" s="24"/>
      <c r="F32" s="24"/>
    </row>
    <row r="33" spans="1:6" x14ac:dyDescent="0.25">
      <c r="A33" s="24"/>
      <c r="B33" s="24"/>
      <c r="C33" s="24"/>
      <c r="D33" s="24"/>
      <c r="E33" s="24"/>
      <c r="F33" s="24"/>
    </row>
    <row r="34" spans="1:6" x14ac:dyDescent="0.25">
      <c r="A34" s="24"/>
      <c r="B34" s="24"/>
      <c r="C34" s="24"/>
      <c r="D34" s="24"/>
      <c r="E34" s="24"/>
      <c r="F34" s="22"/>
    </row>
    <row r="35" spans="1:6" x14ac:dyDescent="0.25">
      <c r="A35" s="24"/>
      <c r="B35" s="24"/>
      <c r="C35" s="24"/>
      <c r="D35" s="24"/>
      <c r="E35" s="24"/>
      <c r="F35" s="22"/>
    </row>
    <row r="36" spans="1:6" x14ac:dyDescent="0.25">
      <c r="A36" s="24"/>
      <c r="B36" s="24"/>
      <c r="C36" s="24"/>
      <c r="D36" s="24"/>
      <c r="E36" s="86"/>
      <c r="F36" s="87"/>
    </row>
    <row r="37" spans="1:6" x14ac:dyDescent="0.25">
      <c r="A37" s="19"/>
      <c r="B37" s="19"/>
      <c r="C37" s="19"/>
      <c r="D37" s="19"/>
      <c r="E37" s="34"/>
      <c r="F37" s="88"/>
    </row>
    <row r="38" spans="1:6" x14ac:dyDescent="0.25">
      <c r="A38" s="19"/>
      <c r="B38" s="19"/>
      <c r="C38" s="19"/>
      <c r="D38" s="19"/>
      <c r="E38" s="19"/>
      <c r="F38" s="21"/>
    </row>
    <row r="39" spans="1:6" x14ac:dyDescent="0.25">
      <c r="A39" s="19"/>
      <c r="B39" s="19"/>
      <c r="C39" s="19"/>
      <c r="D39" s="19"/>
      <c r="E39" s="19"/>
      <c r="F39" s="19"/>
    </row>
    <row r="40" spans="1:6" x14ac:dyDescent="0.25">
      <c r="A40" s="11" t="s">
        <v>37</v>
      </c>
      <c r="B40" s="10"/>
      <c r="C40" s="10"/>
      <c r="D40" s="10"/>
      <c r="E40" s="10"/>
      <c r="F40" s="13" t="s">
        <v>36</v>
      </c>
    </row>
    <row r="41" spans="1:6" x14ac:dyDescent="0.25">
      <c r="A41" s="11"/>
      <c r="B41" s="10"/>
      <c r="C41" s="10"/>
      <c r="D41" s="10"/>
      <c r="E41" s="10"/>
      <c r="F41" s="17"/>
    </row>
    <row r="42" spans="1:6" x14ac:dyDescent="0.25">
      <c r="A42" s="11" t="s">
        <v>35</v>
      </c>
      <c r="B42" s="10"/>
      <c r="C42" s="10"/>
      <c r="D42" s="10"/>
      <c r="E42" s="10"/>
      <c r="F42" s="6"/>
    </row>
    <row r="43" spans="1:6" x14ac:dyDescent="0.25">
      <c r="A43" s="15"/>
      <c r="B43" s="14"/>
      <c r="C43" s="14"/>
      <c r="D43" s="14"/>
      <c r="E43" s="14"/>
      <c r="F43" s="13" t="s">
        <v>34</v>
      </c>
    </row>
    <row r="44" spans="1:6" x14ac:dyDescent="0.25">
      <c r="A44" s="11" t="s">
        <v>194</v>
      </c>
      <c r="B44" s="10"/>
      <c r="C44" s="10"/>
      <c r="D44" s="10"/>
      <c r="E44" s="10"/>
      <c r="F44" s="9"/>
    </row>
    <row r="45" spans="1:6" x14ac:dyDescent="0.25">
      <c r="A45" s="8"/>
      <c r="B45" s="7"/>
      <c r="C45" s="7"/>
      <c r="D45" s="7"/>
      <c r="E45" s="7"/>
      <c r="F45" s="6"/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AA491-8CF4-455C-8D4E-859F045CCCD5}">
  <sheetPr>
    <pageSetUpPr fitToPage="1"/>
  </sheetPr>
  <dimension ref="A1:H96"/>
  <sheetViews>
    <sheetView workbookViewId="0">
      <selection activeCell="H60" sqref="H60"/>
    </sheetView>
  </sheetViews>
  <sheetFormatPr defaultRowHeight="15" x14ac:dyDescent="0.25"/>
  <cols>
    <col min="2" max="2" width="10.7109375" bestFit="1" customWidth="1"/>
    <col min="5" max="5" width="41.5703125" customWidth="1"/>
    <col min="6" max="6" width="42.28515625" customWidth="1"/>
    <col min="7" max="7" width="9.42578125" style="3" bestFit="1" customWidth="1"/>
    <col min="8" max="8" width="11" bestFit="1" customWidth="1"/>
  </cols>
  <sheetData>
    <row r="1" spans="1:8" x14ac:dyDescent="0.25">
      <c r="A1" s="94"/>
      <c r="B1" s="94"/>
      <c r="C1" s="94"/>
      <c r="D1" s="94"/>
      <c r="E1" s="94"/>
      <c r="F1" s="94"/>
    </row>
    <row r="2" spans="1:8" x14ac:dyDescent="0.25">
      <c r="A2" s="202" t="s">
        <v>264</v>
      </c>
      <c r="B2" s="203"/>
      <c r="C2" s="203"/>
      <c r="D2" s="203"/>
      <c r="E2" s="204"/>
      <c r="F2" s="103" t="s">
        <v>92</v>
      </c>
    </row>
    <row r="3" spans="1:8" x14ac:dyDescent="0.25">
      <c r="A3" s="205" t="s">
        <v>91</v>
      </c>
      <c r="B3" s="206"/>
      <c r="C3" s="206"/>
      <c r="D3" s="206"/>
      <c r="E3" s="207"/>
      <c r="F3" s="104" t="s">
        <v>261</v>
      </c>
    </row>
    <row r="4" spans="1:8" x14ac:dyDescent="0.25">
      <c r="A4" s="205" t="s">
        <v>90</v>
      </c>
      <c r="B4" s="206"/>
      <c r="C4" s="206"/>
      <c r="D4" s="206"/>
      <c r="E4" s="207"/>
      <c r="F4" s="105"/>
    </row>
    <row r="5" spans="1:8" x14ac:dyDescent="0.25">
      <c r="A5" s="205" t="s">
        <v>89</v>
      </c>
      <c r="B5" s="206"/>
      <c r="C5" s="206"/>
      <c r="D5" s="206"/>
      <c r="E5" s="207"/>
      <c r="F5" s="106" t="s">
        <v>88</v>
      </c>
    </row>
    <row r="6" spans="1:8" x14ac:dyDescent="0.25">
      <c r="A6" s="107"/>
      <c r="B6" s="107"/>
      <c r="C6" s="107"/>
      <c r="D6" s="107"/>
      <c r="E6" s="107"/>
      <c r="F6" s="108"/>
    </row>
    <row r="7" spans="1:8" x14ac:dyDescent="0.25">
      <c r="A7" s="108" t="s">
        <v>87</v>
      </c>
      <c r="B7" s="94"/>
      <c r="C7" s="94"/>
      <c r="D7" s="94"/>
      <c r="E7" s="94"/>
      <c r="F7" s="108" t="s">
        <v>86</v>
      </c>
    </row>
    <row r="8" spans="1:8" x14ac:dyDescent="0.25">
      <c r="A8" s="208"/>
      <c r="B8" s="209"/>
      <c r="C8" s="209"/>
      <c r="D8" s="209"/>
      <c r="E8" s="210"/>
      <c r="F8" s="109"/>
    </row>
    <row r="9" spans="1:8" x14ac:dyDescent="0.25">
      <c r="A9" s="196" t="s">
        <v>260</v>
      </c>
      <c r="B9" s="197"/>
      <c r="C9" s="197"/>
      <c r="D9" s="197"/>
      <c r="E9" s="198"/>
      <c r="F9" s="110" t="s">
        <v>84</v>
      </c>
    </row>
    <row r="10" spans="1:8" x14ac:dyDescent="0.25">
      <c r="A10" s="190" t="s">
        <v>259</v>
      </c>
      <c r="B10" s="191"/>
      <c r="C10" s="191"/>
      <c r="D10" s="191"/>
      <c r="E10" s="192"/>
      <c r="F10" s="110"/>
    </row>
    <row r="11" spans="1:8" x14ac:dyDescent="0.25">
      <c r="A11" s="199" t="s">
        <v>82</v>
      </c>
      <c r="B11" s="200"/>
      <c r="C11" s="200"/>
      <c r="D11" s="200"/>
      <c r="E11" s="201"/>
      <c r="F11" s="111"/>
    </row>
    <row r="12" spans="1:8" x14ac:dyDescent="0.25">
      <c r="A12" s="112"/>
      <c r="B12" s="112"/>
      <c r="C12" s="112"/>
      <c r="D12" s="112"/>
      <c r="E12" s="112"/>
      <c r="F12" s="112"/>
    </row>
    <row r="13" spans="1:8" x14ac:dyDescent="0.25">
      <c r="A13" s="35" t="s">
        <v>81</v>
      </c>
      <c r="B13" s="35" t="s">
        <v>80</v>
      </c>
      <c r="C13" s="35" t="s">
        <v>79</v>
      </c>
      <c r="D13" s="35" t="s">
        <v>78</v>
      </c>
      <c r="E13" s="113" t="s">
        <v>77</v>
      </c>
      <c r="F13" s="101" t="s">
        <v>76</v>
      </c>
    </row>
    <row r="14" spans="1:8" x14ac:dyDescent="0.25">
      <c r="A14" s="93">
        <v>1</v>
      </c>
      <c r="B14" s="93" t="s">
        <v>96</v>
      </c>
      <c r="C14" s="93"/>
      <c r="D14" s="93"/>
      <c r="E14" s="93" t="s">
        <v>248</v>
      </c>
      <c r="F14" s="22">
        <f t="shared" ref="F14:F42" si="0">H14+H14*$G$44</f>
        <v>30</v>
      </c>
      <c r="G14" s="3">
        <v>25</v>
      </c>
      <c r="H14" s="1">
        <f>G14*A14</f>
        <v>25</v>
      </c>
    </row>
    <row r="15" spans="1:8" x14ac:dyDescent="0.25">
      <c r="A15" s="93">
        <v>2</v>
      </c>
      <c r="B15" s="114" t="s">
        <v>96</v>
      </c>
      <c r="C15" s="93" t="s">
        <v>216</v>
      </c>
      <c r="D15" s="93"/>
      <c r="E15" s="93" t="s">
        <v>217</v>
      </c>
      <c r="F15" s="22">
        <f t="shared" si="0"/>
        <v>34.92</v>
      </c>
      <c r="G15" s="3">
        <v>14.55</v>
      </c>
      <c r="H15" s="1">
        <f t="shared" ref="H15:H42" si="1">G15*A15</f>
        <v>29.1</v>
      </c>
    </row>
    <row r="16" spans="1:8" x14ac:dyDescent="0.25">
      <c r="A16" s="93">
        <v>254</v>
      </c>
      <c r="B16" s="114" t="s">
        <v>39</v>
      </c>
      <c r="C16" s="93" t="s">
        <v>218</v>
      </c>
      <c r="D16" s="93"/>
      <c r="E16" s="93" t="s">
        <v>219</v>
      </c>
      <c r="F16" s="22">
        <f t="shared" si="0"/>
        <v>332.34172799999999</v>
      </c>
      <c r="G16" s="3">
        <v>1.09036</v>
      </c>
      <c r="H16" s="1">
        <f t="shared" si="1"/>
        <v>276.95143999999999</v>
      </c>
    </row>
    <row r="17" spans="1:8" x14ac:dyDescent="0.25">
      <c r="A17" s="93">
        <v>10</v>
      </c>
      <c r="B17" s="114" t="s">
        <v>96</v>
      </c>
      <c r="C17" s="93" t="s">
        <v>220</v>
      </c>
      <c r="D17" s="93"/>
      <c r="E17" s="93" t="s">
        <v>221</v>
      </c>
      <c r="F17" s="22">
        <f t="shared" si="0"/>
        <v>79.44</v>
      </c>
      <c r="G17" s="3">
        <v>6.62</v>
      </c>
      <c r="H17" s="1">
        <f t="shared" si="1"/>
        <v>66.2</v>
      </c>
    </row>
    <row r="18" spans="1:8" x14ac:dyDescent="0.25">
      <c r="A18" s="93">
        <v>10</v>
      </c>
      <c r="B18" s="93" t="s">
        <v>96</v>
      </c>
      <c r="C18" s="93" t="s">
        <v>244</v>
      </c>
      <c r="D18" s="93"/>
      <c r="E18" s="93" t="s">
        <v>245</v>
      </c>
      <c r="F18" s="22">
        <f t="shared" si="0"/>
        <v>184.56</v>
      </c>
      <c r="G18" s="3">
        <v>15.38</v>
      </c>
      <c r="H18" s="1">
        <f t="shared" si="1"/>
        <v>153.80000000000001</v>
      </c>
    </row>
    <row r="19" spans="1:8" x14ac:dyDescent="0.25">
      <c r="A19" s="93">
        <v>10</v>
      </c>
      <c r="B19" s="93" t="s">
        <v>96</v>
      </c>
      <c r="C19" s="93" t="s">
        <v>246</v>
      </c>
      <c r="D19" s="93"/>
      <c r="E19" s="93" t="s">
        <v>247</v>
      </c>
      <c r="F19" s="22">
        <f t="shared" si="0"/>
        <v>205.92</v>
      </c>
      <c r="G19" s="3">
        <v>17.16</v>
      </c>
      <c r="H19" s="1">
        <f t="shared" si="1"/>
        <v>171.6</v>
      </c>
    </row>
    <row r="20" spans="1:8" x14ac:dyDescent="0.25">
      <c r="A20" s="93">
        <v>1</v>
      </c>
      <c r="B20" s="114" t="s">
        <v>96</v>
      </c>
      <c r="C20" s="93" t="s">
        <v>213</v>
      </c>
      <c r="D20" s="93" t="s">
        <v>214</v>
      </c>
      <c r="E20" s="93" t="s">
        <v>215</v>
      </c>
      <c r="F20" s="22">
        <f t="shared" si="0"/>
        <v>75.599999999999994</v>
      </c>
      <c r="G20" s="3">
        <v>63</v>
      </c>
      <c r="H20" s="1">
        <f t="shared" si="1"/>
        <v>63</v>
      </c>
    </row>
    <row r="21" spans="1:8" x14ac:dyDescent="0.25">
      <c r="A21" s="93">
        <v>1</v>
      </c>
      <c r="B21" s="114" t="s">
        <v>96</v>
      </c>
      <c r="C21" s="93" t="s">
        <v>222</v>
      </c>
      <c r="D21" s="93"/>
      <c r="E21" s="93" t="s">
        <v>223</v>
      </c>
      <c r="F21" s="22">
        <f t="shared" si="0"/>
        <v>78.936000000000007</v>
      </c>
      <c r="G21" s="3">
        <v>65.78</v>
      </c>
      <c r="H21" s="1">
        <f t="shared" si="1"/>
        <v>65.78</v>
      </c>
    </row>
    <row r="22" spans="1:8" x14ac:dyDescent="0.25">
      <c r="A22" s="93">
        <v>3</v>
      </c>
      <c r="B22" s="114" t="s">
        <v>96</v>
      </c>
      <c r="C22" s="93" t="s">
        <v>224</v>
      </c>
      <c r="D22" s="93"/>
      <c r="E22" s="93" t="s">
        <v>225</v>
      </c>
      <c r="F22" s="22">
        <f t="shared" si="0"/>
        <v>21.528000000000002</v>
      </c>
      <c r="G22" s="3">
        <v>5.98</v>
      </c>
      <c r="H22" s="1">
        <f t="shared" si="1"/>
        <v>17.940000000000001</v>
      </c>
    </row>
    <row r="23" spans="1:8" x14ac:dyDescent="0.25">
      <c r="A23" s="93">
        <v>1</v>
      </c>
      <c r="B23" s="114" t="s">
        <v>96</v>
      </c>
      <c r="C23" s="93" t="s">
        <v>226</v>
      </c>
      <c r="D23" s="93"/>
      <c r="E23" s="93" t="s">
        <v>227</v>
      </c>
      <c r="F23" s="22">
        <f t="shared" si="0"/>
        <v>9.7319999999999993</v>
      </c>
      <c r="G23" s="3">
        <v>8.11</v>
      </c>
      <c r="H23" s="1">
        <f t="shared" si="1"/>
        <v>8.11</v>
      </c>
    </row>
    <row r="24" spans="1:8" x14ac:dyDescent="0.25">
      <c r="A24" s="93">
        <v>4</v>
      </c>
      <c r="B24" s="114" t="s">
        <v>96</v>
      </c>
      <c r="C24" s="93"/>
      <c r="D24" s="93"/>
      <c r="E24" s="93" t="s">
        <v>249</v>
      </c>
      <c r="F24" s="22">
        <f t="shared" si="0"/>
        <v>48</v>
      </c>
      <c r="G24" s="3">
        <v>10</v>
      </c>
      <c r="H24" s="1">
        <f t="shared" si="1"/>
        <v>40</v>
      </c>
    </row>
    <row r="25" spans="1:8" x14ac:dyDescent="0.25">
      <c r="A25" s="93">
        <v>5</v>
      </c>
      <c r="B25" s="114" t="s">
        <v>39</v>
      </c>
      <c r="C25" s="93"/>
      <c r="D25" s="93"/>
      <c r="E25" s="93" t="s">
        <v>250</v>
      </c>
      <c r="F25" s="22">
        <f t="shared" si="0"/>
        <v>10.8</v>
      </c>
      <c r="G25" s="3">
        <v>1.8</v>
      </c>
      <c r="H25" s="1">
        <f t="shared" si="1"/>
        <v>9</v>
      </c>
    </row>
    <row r="26" spans="1:8" x14ac:dyDescent="0.25">
      <c r="A26" s="93">
        <v>2</v>
      </c>
      <c r="B26" s="114" t="s">
        <v>96</v>
      </c>
      <c r="C26" s="93" t="s">
        <v>228</v>
      </c>
      <c r="D26" s="93"/>
      <c r="E26" s="93" t="s">
        <v>229</v>
      </c>
      <c r="F26" s="22">
        <f t="shared" si="0"/>
        <v>10.608000000000001</v>
      </c>
      <c r="G26" s="3">
        <v>4.42</v>
      </c>
      <c r="H26" s="1">
        <f t="shared" si="1"/>
        <v>8.84</v>
      </c>
    </row>
    <row r="27" spans="1:8" x14ac:dyDescent="0.25">
      <c r="A27" s="93">
        <v>2</v>
      </c>
      <c r="B27" s="93" t="s">
        <v>96</v>
      </c>
      <c r="C27" s="93" t="s">
        <v>230</v>
      </c>
      <c r="D27" s="93"/>
      <c r="E27" s="93" t="s">
        <v>231</v>
      </c>
      <c r="F27" s="22">
        <f t="shared" si="0"/>
        <v>12.288</v>
      </c>
      <c r="G27" s="3">
        <v>5.12</v>
      </c>
      <c r="H27" s="1">
        <f t="shared" si="1"/>
        <v>10.24</v>
      </c>
    </row>
    <row r="28" spans="1:8" x14ac:dyDescent="0.25">
      <c r="A28" s="93">
        <v>2</v>
      </c>
      <c r="B28" s="93" t="s">
        <v>96</v>
      </c>
      <c r="C28" s="93" t="s">
        <v>232</v>
      </c>
      <c r="D28" s="93"/>
      <c r="E28" s="93" t="s">
        <v>233</v>
      </c>
      <c r="F28" s="22">
        <f t="shared" si="0"/>
        <v>27.744</v>
      </c>
      <c r="G28" s="3">
        <v>11.56</v>
      </c>
      <c r="H28" s="1">
        <f t="shared" si="1"/>
        <v>23.12</v>
      </c>
    </row>
    <row r="29" spans="1:8" x14ac:dyDescent="0.25">
      <c r="A29" s="93">
        <v>1</v>
      </c>
      <c r="B29" s="93" t="s">
        <v>96</v>
      </c>
      <c r="C29" s="93" t="s">
        <v>234</v>
      </c>
      <c r="D29" s="93"/>
      <c r="E29" s="93" t="s">
        <v>235</v>
      </c>
      <c r="F29" s="22">
        <f t="shared" si="0"/>
        <v>3.7680000000000002</v>
      </c>
      <c r="G29" s="3">
        <v>3.14</v>
      </c>
      <c r="H29" s="1">
        <f t="shared" si="1"/>
        <v>3.14</v>
      </c>
    </row>
    <row r="30" spans="1:8" x14ac:dyDescent="0.25">
      <c r="A30" s="93">
        <v>2</v>
      </c>
      <c r="B30" s="93" t="s">
        <v>96</v>
      </c>
      <c r="C30" s="93" t="s">
        <v>236</v>
      </c>
      <c r="D30" s="93"/>
      <c r="E30" s="93" t="s">
        <v>237</v>
      </c>
      <c r="F30" s="22">
        <f t="shared" si="0"/>
        <v>25.032</v>
      </c>
      <c r="G30" s="3">
        <v>10.43</v>
      </c>
      <c r="H30" s="1">
        <f t="shared" si="1"/>
        <v>20.86</v>
      </c>
    </row>
    <row r="31" spans="1:8" x14ac:dyDescent="0.25">
      <c r="A31" s="93">
        <v>6</v>
      </c>
      <c r="B31" s="93" t="s">
        <v>39</v>
      </c>
      <c r="C31" s="93" t="s">
        <v>238</v>
      </c>
      <c r="D31" s="93"/>
      <c r="E31" s="93" t="s">
        <v>239</v>
      </c>
      <c r="F31" s="22">
        <f t="shared" si="0"/>
        <v>3.3595199999999998</v>
      </c>
      <c r="G31" s="3">
        <v>0.46660000000000001</v>
      </c>
      <c r="H31" s="1">
        <f t="shared" si="1"/>
        <v>2.7995999999999999</v>
      </c>
    </row>
    <row r="32" spans="1:8" x14ac:dyDescent="0.25">
      <c r="A32" s="93">
        <v>2</v>
      </c>
      <c r="B32" s="93" t="s">
        <v>96</v>
      </c>
      <c r="C32" s="93" t="s">
        <v>240</v>
      </c>
      <c r="D32" s="93"/>
      <c r="E32" s="93" t="s">
        <v>241</v>
      </c>
      <c r="F32" s="22">
        <f t="shared" si="0"/>
        <v>105.792</v>
      </c>
      <c r="G32" s="3">
        <v>44.08</v>
      </c>
      <c r="H32" s="1">
        <f t="shared" si="1"/>
        <v>88.16</v>
      </c>
    </row>
    <row r="33" spans="1:8" x14ac:dyDescent="0.25">
      <c r="A33" s="93">
        <v>1</v>
      </c>
      <c r="B33" s="93" t="s">
        <v>96</v>
      </c>
      <c r="C33" s="93" t="s">
        <v>242</v>
      </c>
      <c r="D33" s="93"/>
      <c r="E33" s="93" t="s">
        <v>243</v>
      </c>
      <c r="F33" s="22">
        <f t="shared" si="0"/>
        <v>197.184</v>
      </c>
      <c r="G33" s="3">
        <v>164.32</v>
      </c>
      <c r="H33" s="1">
        <f t="shared" si="1"/>
        <v>164.32</v>
      </c>
    </row>
    <row r="34" spans="1:8" x14ac:dyDescent="0.25">
      <c r="A34" s="93">
        <v>2</v>
      </c>
      <c r="B34" s="115" t="s">
        <v>96</v>
      </c>
      <c r="C34" s="93"/>
      <c r="D34" s="93"/>
      <c r="E34" s="93" t="s">
        <v>251</v>
      </c>
      <c r="F34" s="22">
        <f t="shared" si="0"/>
        <v>9.6</v>
      </c>
      <c r="G34" s="3">
        <v>4</v>
      </c>
      <c r="H34" s="1">
        <f t="shared" si="1"/>
        <v>8</v>
      </c>
    </row>
    <row r="35" spans="1:8" x14ac:dyDescent="0.25">
      <c r="A35" s="93">
        <v>4</v>
      </c>
      <c r="B35" s="93"/>
      <c r="C35" s="93"/>
      <c r="D35" s="93"/>
      <c r="E35" s="93" t="s">
        <v>252</v>
      </c>
      <c r="F35" s="22">
        <f t="shared" si="0"/>
        <v>4.8</v>
      </c>
      <c r="G35" s="3">
        <v>1</v>
      </c>
      <c r="H35" s="1">
        <f t="shared" si="1"/>
        <v>4</v>
      </c>
    </row>
    <row r="36" spans="1:8" x14ac:dyDescent="0.25">
      <c r="A36" s="93">
        <v>20</v>
      </c>
      <c r="B36" s="93" t="s">
        <v>39</v>
      </c>
      <c r="C36" s="93"/>
      <c r="D36" s="93"/>
      <c r="E36" s="93" t="s">
        <v>38</v>
      </c>
      <c r="F36" s="22">
        <f t="shared" si="0"/>
        <v>3.12</v>
      </c>
      <c r="G36" s="3">
        <v>0.13</v>
      </c>
      <c r="H36" s="1">
        <f t="shared" si="1"/>
        <v>2.6</v>
      </c>
    </row>
    <row r="37" spans="1:8" x14ac:dyDescent="0.25">
      <c r="A37" s="93">
        <v>1</v>
      </c>
      <c r="B37" s="93" t="s">
        <v>96</v>
      </c>
      <c r="C37" s="93"/>
      <c r="D37" s="93"/>
      <c r="E37" s="93" t="s">
        <v>253</v>
      </c>
      <c r="F37" s="22">
        <f t="shared" si="0"/>
        <v>9.6</v>
      </c>
      <c r="G37" s="3">
        <v>8</v>
      </c>
      <c r="H37" s="1">
        <f t="shared" si="1"/>
        <v>8</v>
      </c>
    </row>
    <row r="38" spans="1:8" s="94" customFormat="1" x14ac:dyDescent="0.25">
      <c r="A38" s="93">
        <v>30</v>
      </c>
      <c r="B38" s="93" t="s">
        <v>39</v>
      </c>
      <c r="C38" s="93"/>
      <c r="D38" s="93"/>
      <c r="E38" s="93" t="s">
        <v>254</v>
      </c>
      <c r="F38" s="22">
        <f t="shared" si="0"/>
        <v>54</v>
      </c>
      <c r="G38" s="3">
        <v>1.5</v>
      </c>
      <c r="H38" s="1">
        <f t="shared" si="1"/>
        <v>45</v>
      </c>
    </row>
    <row r="39" spans="1:8" x14ac:dyDescent="0.25">
      <c r="A39" s="93">
        <v>1</v>
      </c>
      <c r="B39" s="93" t="s">
        <v>96</v>
      </c>
      <c r="C39" s="93"/>
      <c r="D39" s="93"/>
      <c r="E39" s="95" t="s">
        <v>255</v>
      </c>
      <c r="F39" s="22">
        <f t="shared" si="0"/>
        <v>9.6</v>
      </c>
      <c r="G39" s="96">
        <v>8</v>
      </c>
      <c r="H39" s="1">
        <f t="shared" si="1"/>
        <v>8</v>
      </c>
    </row>
    <row r="40" spans="1:8" x14ac:dyDescent="0.25">
      <c r="A40" s="93">
        <v>1</v>
      </c>
      <c r="B40" s="93" t="s">
        <v>96</v>
      </c>
      <c r="C40" s="93"/>
      <c r="D40" s="93"/>
      <c r="E40" s="95" t="s">
        <v>256</v>
      </c>
      <c r="F40" s="22">
        <f t="shared" si="0"/>
        <v>18</v>
      </c>
      <c r="G40" s="96">
        <v>15</v>
      </c>
      <c r="H40" s="1">
        <f t="shared" si="1"/>
        <v>15</v>
      </c>
    </row>
    <row r="41" spans="1:8" x14ac:dyDescent="0.25">
      <c r="A41" s="93">
        <v>6</v>
      </c>
      <c r="B41" s="93" t="s">
        <v>39</v>
      </c>
      <c r="C41" s="93"/>
      <c r="D41" s="93"/>
      <c r="E41" s="95" t="s">
        <v>257</v>
      </c>
      <c r="F41" s="22">
        <f t="shared" si="0"/>
        <v>21.6</v>
      </c>
      <c r="G41" s="96">
        <v>3</v>
      </c>
      <c r="H41" s="1">
        <f t="shared" si="1"/>
        <v>18</v>
      </c>
    </row>
    <row r="42" spans="1:8" x14ac:dyDescent="0.25">
      <c r="A42" s="93">
        <v>6</v>
      </c>
      <c r="B42" s="93" t="s">
        <v>39</v>
      </c>
      <c r="C42" s="93"/>
      <c r="D42" s="93"/>
      <c r="E42" s="95" t="s">
        <v>258</v>
      </c>
      <c r="F42" s="22">
        <f t="shared" si="0"/>
        <v>10.8</v>
      </c>
      <c r="G42" s="96">
        <v>1.5</v>
      </c>
      <c r="H42" s="1">
        <f t="shared" si="1"/>
        <v>9</v>
      </c>
    </row>
    <row r="43" spans="1:8" x14ac:dyDescent="0.25">
      <c r="A43" s="24">
        <v>30</v>
      </c>
      <c r="B43" s="115" t="s">
        <v>39</v>
      </c>
      <c r="C43" s="24"/>
      <c r="D43" s="24" t="s">
        <v>271</v>
      </c>
      <c r="E43" s="24"/>
      <c r="F43" s="22">
        <v>8</v>
      </c>
      <c r="H43" s="98">
        <f>SUM(H14:H42)</f>
        <v>1365.56104</v>
      </c>
    </row>
    <row r="44" spans="1:8" x14ac:dyDescent="0.25">
      <c r="A44" s="24">
        <v>1</v>
      </c>
      <c r="B44" s="115" t="s">
        <v>283</v>
      </c>
      <c r="C44" s="24"/>
      <c r="D44" s="24" t="s">
        <v>272</v>
      </c>
      <c r="E44" s="24"/>
      <c r="F44" s="22">
        <v>25</v>
      </c>
      <c r="G44" s="90">
        <v>0.2</v>
      </c>
      <c r="H44" s="98">
        <f>H43+H43*G44</f>
        <v>1638.6732480000001</v>
      </c>
    </row>
    <row r="45" spans="1:8" x14ac:dyDescent="0.25">
      <c r="A45" s="24">
        <v>1</v>
      </c>
      <c r="B45" s="115" t="s">
        <v>283</v>
      </c>
      <c r="C45" s="24"/>
      <c r="D45" s="24" t="s">
        <v>273</v>
      </c>
      <c r="E45" s="24"/>
      <c r="F45" s="22">
        <v>7</v>
      </c>
      <c r="G45" s="96"/>
    </row>
    <row r="46" spans="1:8" x14ac:dyDescent="0.25">
      <c r="A46" s="24">
        <v>2</v>
      </c>
      <c r="B46" s="115" t="s">
        <v>283</v>
      </c>
      <c r="C46" s="24"/>
      <c r="D46" s="24" t="s">
        <v>274</v>
      </c>
      <c r="E46" s="24"/>
      <c r="F46" s="22">
        <v>14</v>
      </c>
      <c r="G46" s="96"/>
    </row>
    <row r="47" spans="1:8" x14ac:dyDescent="0.25">
      <c r="A47" s="24">
        <v>2</v>
      </c>
      <c r="B47" s="24" t="s">
        <v>276</v>
      </c>
      <c r="C47" s="24"/>
      <c r="D47" s="24" t="s">
        <v>275</v>
      </c>
      <c r="E47" s="24"/>
      <c r="F47" s="22">
        <v>7</v>
      </c>
      <c r="G47" s="96"/>
    </row>
    <row r="48" spans="1:8" s="94" customFormat="1" x14ac:dyDescent="0.25">
      <c r="A48" s="24">
        <v>7</v>
      </c>
      <c r="B48" s="24" t="s">
        <v>283</v>
      </c>
      <c r="C48" s="93"/>
      <c r="D48" s="24" t="s">
        <v>277</v>
      </c>
      <c r="E48" s="93"/>
      <c r="F48" s="22">
        <v>11</v>
      </c>
    </row>
    <row r="49" spans="1:8" s="94" customFormat="1" x14ac:dyDescent="0.25">
      <c r="A49" s="24">
        <v>3</v>
      </c>
      <c r="B49" s="24" t="s">
        <v>283</v>
      </c>
      <c r="C49" s="93"/>
      <c r="D49" s="24" t="s">
        <v>278</v>
      </c>
      <c r="E49" s="93"/>
      <c r="F49" s="22">
        <v>10</v>
      </c>
    </row>
    <row r="50" spans="1:8" s="94" customFormat="1" x14ac:dyDescent="0.25">
      <c r="A50" s="24">
        <v>1</v>
      </c>
      <c r="B50" s="24" t="s">
        <v>283</v>
      </c>
      <c r="C50" s="93"/>
      <c r="D50" s="24" t="s">
        <v>279</v>
      </c>
      <c r="E50" s="93"/>
      <c r="F50" s="22">
        <v>36</v>
      </c>
      <c r="G50" s="3"/>
      <c r="H50" s="98"/>
    </row>
    <row r="51" spans="1:8" s="94" customFormat="1" x14ac:dyDescent="0.25">
      <c r="A51" s="24">
        <v>2</v>
      </c>
      <c r="B51" s="24" t="s">
        <v>283</v>
      </c>
      <c r="C51" s="93"/>
      <c r="D51" s="24" t="s">
        <v>282</v>
      </c>
      <c r="E51" s="93"/>
      <c r="F51" s="22">
        <v>55</v>
      </c>
      <c r="G51" s="3"/>
      <c r="H51" s="98"/>
    </row>
    <row r="52" spans="1:8" s="94" customFormat="1" x14ac:dyDescent="0.25">
      <c r="A52" s="24">
        <v>1</v>
      </c>
      <c r="B52" s="24" t="s">
        <v>283</v>
      </c>
      <c r="C52" s="93"/>
      <c r="D52" s="24" t="s">
        <v>280</v>
      </c>
      <c r="E52" s="93"/>
      <c r="F52" s="22">
        <v>17</v>
      </c>
      <c r="G52" s="3"/>
      <c r="H52" s="98"/>
    </row>
    <row r="53" spans="1:8" s="94" customFormat="1" ht="15.75" thickBot="1" x14ac:dyDescent="0.3">
      <c r="A53" s="24">
        <v>6</v>
      </c>
      <c r="B53" s="24" t="s">
        <v>276</v>
      </c>
      <c r="C53" s="93"/>
      <c r="D53" s="24" t="s">
        <v>281</v>
      </c>
      <c r="E53" s="93"/>
      <c r="F53" s="130">
        <v>7</v>
      </c>
      <c r="G53" s="3"/>
      <c r="H53" s="98"/>
    </row>
    <row r="54" spans="1:8" s="94" customFormat="1" x14ac:dyDescent="0.25">
      <c r="A54" s="24"/>
      <c r="B54" s="24"/>
      <c r="C54" s="93"/>
      <c r="D54" s="24"/>
      <c r="E54" s="93" t="s">
        <v>210</v>
      </c>
      <c r="F54" s="99">
        <v>1835</v>
      </c>
      <c r="G54" s="3"/>
      <c r="H54" s="98"/>
    </row>
    <row r="55" spans="1:8" s="94" customFormat="1" x14ac:dyDescent="0.25">
      <c r="A55" s="24"/>
      <c r="B55" s="24"/>
      <c r="C55" s="93"/>
      <c r="D55" s="24"/>
      <c r="E55" s="93" t="s">
        <v>284</v>
      </c>
      <c r="F55" s="97">
        <f>42*23</f>
        <v>966</v>
      </c>
      <c r="G55" s="3"/>
      <c r="H55" s="98"/>
    </row>
    <row r="56" spans="1:8" s="94" customFormat="1" ht="15.75" thickBot="1" x14ac:dyDescent="0.3">
      <c r="A56" s="24"/>
      <c r="B56" s="24"/>
      <c r="C56" s="93"/>
      <c r="D56" s="24"/>
      <c r="E56" s="93" t="s">
        <v>175</v>
      </c>
      <c r="F56" s="100">
        <v>0</v>
      </c>
      <c r="G56" s="3"/>
      <c r="H56" s="98"/>
    </row>
    <row r="57" spans="1:8" s="94" customFormat="1" x14ac:dyDescent="0.25">
      <c r="A57" s="93"/>
      <c r="B57" s="93"/>
      <c r="C57" s="93"/>
      <c r="D57" s="93"/>
      <c r="E57" s="101" t="s">
        <v>262</v>
      </c>
      <c r="F57" s="99">
        <f>SUM(F54:F56)</f>
        <v>2801</v>
      </c>
      <c r="G57" s="3"/>
      <c r="H57" s="98"/>
    </row>
    <row r="58" spans="1:8" x14ac:dyDescent="0.25">
      <c r="A58" s="93"/>
      <c r="B58" s="93"/>
      <c r="C58" s="93"/>
      <c r="D58" s="93"/>
      <c r="E58" s="101" t="s">
        <v>263</v>
      </c>
      <c r="F58" s="97">
        <f>F57*10/100</f>
        <v>280.10000000000002</v>
      </c>
      <c r="H58" s="1"/>
    </row>
    <row r="59" spans="1:8" x14ac:dyDescent="0.25">
      <c r="A59" s="93"/>
      <c r="B59" s="93"/>
      <c r="C59" s="93"/>
      <c r="D59" s="93"/>
      <c r="E59" s="102" t="s">
        <v>183</v>
      </c>
      <c r="F59" s="129">
        <f>SUM(F57:F58)</f>
        <v>3081.1</v>
      </c>
    </row>
    <row r="60" spans="1:8" x14ac:dyDescent="0.25">
      <c r="A60" s="116" t="s">
        <v>265</v>
      </c>
      <c r="B60" s="117"/>
      <c r="C60" s="117"/>
      <c r="D60" s="117"/>
      <c r="E60" s="117"/>
      <c r="F60" s="118" t="s">
        <v>36</v>
      </c>
    </row>
    <row r="61" spans="1:8" x14ac:dyDescent="0.25">
      <c r="A61" s="116"/>
      <c r="B61" s="117"/>
      <c r="C61" s="117"/>
      <c r="D61" s="117"/>
      <c r="E61" s="117"/>
      <c r="F61" s="119"/>
    </row>
    <row r="62" spans="1:8" x14ac:dyDescent="0.25">
      <c r="A62" s="116" t="s">
        <v>266</v>
      </c>
      <c r="B62" s="117"/>
      <c r="C62" s="117"/>
      <c r="D62" s="117"/>
      <c r="E62" s="117"/>
      <c r="F62" s="120"/>
    </row>
    <row r="63" spans="1:8" x14ac:dyDescent="0.25">
      <c r="A63" s="121"/>
      <c r="B63" s="122"/>
      <c r="C63" s="122"/>
      <c r="D63" s="122"/>
      <c r="E63" s="122"/>
      <c r="F63" s="118" t="s">
        <v>34</v>
      </c>
    </row>
    <row r="64" spans="1:8" x14ac:dyDescent="0.25">
      <c r="A64" s="116" t="s">
        <v>267</v>
      </c>
      <c r="B64" s="117"/>
      <c r="C64" s="117"/>
      <c r="D64" s="117"/>
      <c r="E64" s="117"/>
      <c r="F64" s="123"/>
    </row>
    <row r="65" spans="1:6" x14ac:dyDescent="0.25">
      <c r="A65" s="124"/>
      <c r="B65" s="125"/>
      <c r="C65" s="125"/>
      <c r="D65" s="125"/>
      <c r="E65" s="125"/>
      <c r="F65" s="120"/>
    </row>
    <row r="69" spans="1:6" x14ac:dyDescent="0.25">
      <c r="B69" s="127">
        <v>44105</v>
      </c>
      <c r="D69" s="37">
        <v>3.5</v>
      </c>
      <c r="E69" t="s">
        <v>269</v>
      </c>
    </row>
    <row r="70" spans="1:6" x14ac:dyDescent="0.25">
      <c r="B70" s="127">
        <v>44219</v>
      </c>
      <c r="D70" s="37">
        <v>1.5</v>
      </c>
      <c r="E70" t="s">
        <v>268</v>
      </c>
    </row>
    <row r="71" spans="1:6" x14ac:dyDescent="0.25">
      <c r="B71" s="127">
        <v>44548</v>
      </c>
      <c r="D71" s="37">
        <v>3</v>
      </c>
      <c r="E71" t="s">
        <v>270</v>
      </c>
    </row>
    <row r="72" spans="1:6" x14ac:dyDescent="0.25">
      <c r="D72">
        <f>SUM(D69:D71)</f>
        <v>8</v>
      </c>
      <c r="F72" s="3">
        <v>184</v>
      </c>
    </row>
    <row r="73" spans="1:6" x14ac:dyDescent="0.25">
      <c r="F73" s="3"/>
    </row>
    <row r="85" spans="5:6" x14ac:dyDescent="0.25">
      <c r="E85" s="128"/>
      <c r="F85" s="3"/>
    </row>
    <row r="86" spans="5:6" x14ac:dyDescent="0.25">
      <c r="F86" s="4"/>
    </row>
    <row r="96" spans="5:6" x14ac:dyDescent="0.25">
      <c r="E96" s="93"/>
      <c r="F96" s="97"/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31496062992125984" right="0.31496062992125984" top="0.55118110236220474" bottom="0.35433070866141736" header="0.11811023622047245" footer="0.11811023622047245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4544A-705B-4E08-A0B5-698A4CBDF2EE}">
  <sheetPr>
    <pageSetUpPr fitToPage="1"/>
  </sheetPr>
  <dimension ref="A1:J45"/>
  <sheetViews>
    <sheetView topLeftCell="A34" workbookViewId="0">
      <selection activeCell="G45" sqref="A1:G45"/>
    </sheetView>
  </sheetViews>
  <sheetFormatPr defaultRowHeight="15" x14ac:dyDescent="0.25"/>
  <cols>
    <col min="5" max="5" width="27.42578125" customWidth="1"/>
    <col min="6" max="6" width="39" bestFit="1" customWidth="1"/>
    <col min="7" max="7" width="11" bestFit="1" customWidth="1"/>
    <col min="8" max="8" width="9.42578125" style="3" bestFit="1" customWidth="1"/>
    <col min="9" max="9" width="11.140625" customWidth="1"/>
  </cols>
  <sheetData>
    <row r="1" spans="1:9" x14ac:dyDescent="0.25">
      <c r="A1" s="5"/>
      <c r="B1" s="5"/>
      <c r="C1" s="5"/>
      <c r="D1" s="5"/>
      <c r="E1" s="5"/>
    </row>
    <row r="2" spans="1:9" x14ac:dyDescent="0.25">
      <c r="A2" s="181" t="s">
        <v>93</v>
      </c>
      <c r="B2" s="182"/>
      <c r="C2" s="182"/>
      <c r="D2" s="182"/>
      <c r="E2" s="183"/>
      <c r="F2" s="59" t="s">
        <v>92</v>
      </c>
    </row>
    <row r="3" spans="1:9" x14ac:dyDescent="0.25">
      <c r="A3" s="184" t="s">
        <v>91</v>
      </c>
      <c r="B3" s="185"/>
      <c r="C3" s="185"/>
      <c r="D3" s="185"/>
      <c r="E3" s="186"/>
      <c r="F3" s="57" t="s">
        <v>200</v>
      </c>
    </row>
    <row r="4" spans="1:9" x14ac:dyDescent="0.25">
      <c r="A4" s="184" t="s">
        <v>90</v>
      </c>
      <c r="B4" s="185"/>
      <c r="C4" s="185"/>
      <c r="D4" s="185"/>
      <c r="E4" s="186"/>
      <c r="F4" s="12"/>
    </row>
    <row r="5" spans="1:9" x14ac:dyDescent="0.25">
      <c r="A5" s="184" t="s">
        <v>89</v>
      </c>
      <c r="B5" s="185"/>
      <c r="C5" s="185"/>
      <c r="D5" s="185"/>
      <c r="E5" s="186"/>
      <c r="F5" s="55" t="s">
        <v>88</v>
      </c>
    </row>
    <row r="6" spans="1:9" x14ac:dyDescent="0.25">
      <c r="A6" s="75"/>
      <c r="B6" s="75"/>
      <c r="C6" s="75"/>
      <c r="D6" s="75"/>
      <c r="E6" s="75"/>
      <c r="F6" s="53"/>
    </row>
    <row r="7" spans="1:9" x14ac:dyDescent="0.25">
      <c r="A7" s="53" t="s">
        <v>87</v>
      </c>
      <c r="B7" s="5"/>
      <c r="C7" s="5"/>
      <c r="D7" s="5"/>
      <c r="E7" s="5"/>
      <c r="F7" s="53" t="s">
        <v>86</v>
      </c>
    </row>
    <row r="8" spans="1:9" x14ac:dyDescent="0.25">
      <c r="A8" s="187"/>
      <c r="B8" s="188"/>
      <c r="C8" s="188"/>
      <c r="D8" s="188"/>
      <c r="E8" s="189"/>
      <c r="F8" s="52"/>
    </row>
    <row r="9" spans="1:9" x14ac:dyDescent="0.25">
      <c r="A9" s="51" t="s">
        <v>85</v>
      </c>
      <c r="D9" s="76"/>
      <c r="E9" s="77"/>
      <c r="F9" s="44" t="s">
        <v>84</v>
      </c>
    </row>
    <row r="10" spans="1:9" x14ac:dyDescent="0.25">
      <c r="A10" s="48" t="s">
        <v>83</v>
      </c>
      <c r="B10" s="47"/>
      <c r="D10" s="78"/>
      <c r="E10" s="79"/>
      <c r="F10" s="44"/>
    </row>
    <row r="11" spans="1:9" x14ac:dyDescent="0.25">
      <c r="A11" s="43" t="s">
        <v>82</v>
      </c>
      <c r="B11" s="42"/>
      <c r="C11" s="41"/>
      <c r="D11" s="80"/>
      <c r="E11" s="81"/>
      <c r="F11" s="38"/>
    </row>
    <row r="12" spans="1:9" x14ac:dyDescent="0.25">
      <c r="A12" s="37"/>
      <c r="B12" s="37"/>
      <c r="C12" s="37"/>
      <c r="D12" s="37"/>
      <c r="E12" s="37"/>
      <c r="F12" s="36"/>
    </row>
    <row r="13" spans="1:9" x14ac:dyDescent="0.25">
      <c r="A13" s="35" t="s">
        <v>81</v>
      </c>
      <c r="B13" s="35" t="s">
        <v>80</v>
      </c>
      <c r="C13" s="35" t="s">
        <v>79</v>
      </c>
      <c r="D13" s="35" t="s">
        <v>78</v>
      </c>
      <c r="E13" s="25" t="s">
        <v>77</v>
      </c>
      <c r="F13" s="34"/>
    </row>
    <row r="14" spans="1:9" x14ac:dyDescent="0.25">
      <c r="A14" s="89">
        <v>6</v>
      </c>
      <c r="B14" s="35" t="s">
        <v>39</v>
      </c>
      <c r="C14" s="35" t="s">
        <v>203</v>
      </c>
      <c r="D14" s="35"/>
      <c r="E14" s="23" t="s">
        <v>202</v>
      </c>
      <c r="F14" s="34"/>
      <c r="G14" s="1">
        <f>I14+I14*$H$33</f>
        <v>28.499999999999996</v>
      </c>
      <c r="H14" s="3">
        <v>3.8</v>
      </c>
      <c r="I14" s="1">
        <f>H14*A14</f>
        <v>22.799999999999997</v>
      </c>
    </row>
    <row r="15" spans="1:9" x14ac:dyDescent="0.25">
      <c r="A15" s="89">
        <v>2</v>
      </c>
      <c r="B15" s="35" t="s">
        <v>96</v>
      </c>
      <c r="C15" s="35" t="s">
        <v>203</v>
      </c>
      <c r="D15" s="35"/>
      <c r="E15" s="23" t="s">
        <v>204</v>
      </c>
      <c r="F15" s="34"/>
      <c r="G15" s="1">
        <f t="shared" ref="G15:G29" si="0">I15+I15*$H$33</f>
        <v>7.5</v>
      </c>
      <c r="H15" s="3">
        <v>3</v>
      </c>
      <c r="I15" s="1">
        <f t="shared" ref="I15:I29" si="1">H15*A15</f>
        <v>6</v>
      </c>
    </row>
    <row r="16" spans="1:9" x14ac:dyDescent="0.25">
      <c r="A16" s="89">
        <v>2</v>
      </c>
      <c r="B16" s="35" t="s">
        <v>96</v>
      </c>
      <c r="C16" s="35" t="s">
        <v>203</v>
      </c>
      <c r="D16" s="35"/>
      <c r="E16" s="23" t="s">
        <v>205</v>
      </c>
      <c r="F16" s="34"/>
      <c r="G16" s="1">
        <f t="shared" si="0"/>
        <v>7.5</v>
      </c>
      <c r="H16" s="3">
        <v>3</v>
      </c>
      <c r="I16" s="1">
        <f t="shared" si="1"/>
        <v>6</v>
      </c>
    </row>
    <row r="17" spans="1:10" x14ac:dyDescent="0.25">
      <c r="A17" s="25">
        <v>35</v>
      </c>
      <c r="B17" s="24" t="s">
        <v>42</v>
      </c>
      <c r="C17" s="24" t="s">
        <v>47</v>
      </c>
      <c r="D17" s="24"/>
      <c r="E17" s="23" t="s">
        <v>206</v>
      </c>
      <c r="F17" s="24"/>
      <c r="G17" s="1">
        <f t="shared" si="0"/>
        <v>4.375</v>
      </c>
      <c r="H17" s="3">
        <v>0.1</v>
      </c>
      <c r="I17" s="1">
        <f t="shared" si="1"/>
        <v>3.5</v>
      </c>
    </row>
    <row r="18" spans="1:10" x14ac:dyDescent="0.25">
      <c r="A18" s="25">
        <v>70</v>
      </c>
      <c r="B18" s="24" t="s">
        <v>42</v>
      </c>
      <c r="C18" s="24" t="s">
        <v>51</v>
      </c>
      <c r="D18" s="24"/>
      <c r="E18" s="23" t="s">
        <v>50</v>
      </c>
      <c r="F18" s="24"/>
      <c r="G18" s="1">
        <f t="shared" si="0"/>
        <v>4.375</v>
      </c>
      <c r="H18" s="3">
        <v>0.05</v>
      </c>
      <c r="I18" s="1">
        <f t="shared" si="1"/>
        <v>3.5</v>
      </c>
    </row>
    <row r="19" spans="1:10" x14ac:dyDescent="0.25">
      <c r="A19" s="31">
        <v>9</v>
      </c>
      <c r="B19" s="27" t="s">
        <v>42</v>
      </c>
      <c r="C19" s="30" t="s">
        <v>66</v>
      </c>
      <c r="D19" s="24"/>
      <c r="E19" s="24" t="s">
        <v>65</v>
      </c>
      <c r="F19" s="24"/>
      <c r="G19" s="1">
        <f t="shared" si="0"/>
        <v>33.75</v>
      </c>
      <c r="H19" s="3">
        <v>3</v>
      </c>
      <c r="I19" s="1">
        <f t="shared" si="1"/>
        <v>27</v>
      </c>
    </row>
    <row r="20" spans="1:10" x14ac:dyDescent="0.25">
      <c r="A20" s="31">
        <v>1</v>
      </c>
      <c r="B20" s="27" t="s">
        <v>96</v>
      </c>
      <c r="C20" s="30"/>
      <c r="D20" s="24"/>
      <c r="E20" s="24" t="s">
        <v>207</v>
      </c>
      <c r="F20" s="24"/>
      <c r="G20" s="1">
        <f t="shared" si="0"/>
        <v>20</v>
      </c>
      <c r="H20" s="3">
        <v>16</v>
      </c>
      <c r="I20" s="1">
        <f t="shared" si="1"/>
        <v>16</v>
      </c>
    </row>
    <row r="21" spans="1:10" x14ac:dyDescent="0.25">
      <c r="A21" s="31">
        <v>5</v>
      </c>
      <c r="B21" s="27" t="s">
        <v>42</v>
      </c>
      <c r="C21" s="24" t="s">
        <v>70</v>
      </c>
      <c r="D21" s="24"/>
      <c r="E21" s="24" t="s">
        <v>69</v>
      </c>
      <c r="F21" s="24"/>
      <c r="G21" s="1">
        <f t="shared" si="0"/>
        <v>169.93750000000003</v>
      </c>
      <c r="H21" s="3">
        <v>27.19</v>
      </c>
      <c r="I21" s="1">
        <f t="shared" si="1"/>
        <v>135.95000000000002</v>
      </c>
    </row>
    <row r="22" spans="1:10" x14ac:dyDescent="0.25">
      <c r="A22" s="31">
        <v>7</v>
      </c>
      <c r="B22" s="27" t="s">
        <v>42</v>
      </c>
      <c r="C22" s="30" t="s">
        <v>62</v>
      </c>
      <c r="D22" s="24"/>
      <c r="E22" s="24" t="s">
        <v>61</v>
      </c>
      <c r="F22" s="24"/>
      <c r="G22" s="1">
        <f t="shared" si="0"/>
        <v>357.35</v>
      </c>
      <c r="H22" s="3">
        <v>40.840000000000003</v>
      </c>
      <c r="I22" s="1">
        <f t="shared" si="1"/>
        <v>285.88</v>
      </c>
      <c r="J22" s="1"/>
    </row>
    <row r="23" spans="1:10" x14ac:dyDescent="0.25">
      <c r="A23" s="31">
        <v>7</v>
      </c>
      <c r="B23" s="27" t="s">
        <v>42</v>
      </c>
      <c r="C23" s="30" t="s">
        <v>68</v>
      </c>
      <c r="D23" s="24"/>
      <c r="E23" s="24" t="s">
        <v>67</v>
      </c>
      <c r="F23" s="24"/>
      <c r="G23" s="1">
        <f t="shared" si="0"/>
        <v>65.625</v>
      </c>
      <c r="H23" s="3">
        <v>7.5</v>
      </c>
      <c r="I23" s="1">
        <f t="shared" si="1"/>
        <v>52.5</v>
      </c>
    </row>
    <row r="24" spans="1:10" x14ac:dyDescent="0.25">
      <c r="A24" s="31">
        <v>7</v>
      </c>
      <c r="B24" s="27" t="s">
        <v>42</v>
      </c>
      <c r="C24" s="30" t="s">
        <v>64</v>
      </c>
      <c r="D24" s="24"/>
      <c r="E24" s="24" t="s">
        <v>63</v>
      </c>
      <c r="F24" s="24"/>
      <c r="G24" s="1">
        <f t="shared" si="0"/>
        <v>43.75</v>
      </c>
      <c r="H24" s="3">
        <v>5</v>
      </c>
      <c r="I24" s="1">
        <f t="shared" si="1"/>
        <v>35</v>
      </c>
    </row>
    <row r="25" spans="1:10" x14ac:dyDescent="0.25">
      <c r="A25" s="32">
        <v>32</v>
      </c>
      <c r="B25" s="27" t="s">
        <v>42</v>
      </c>
      <c r="C25" s="24" t="s">
        <v>74</v>
      </c>
      <c r="D25" s="24"/>
      <c r="E25" s="24" t="s">
        <v>73</v>
      </c>
      <c r="F25" s="24"/>
      <c r="G25" s="1">
        <f t="shared" si="0"/>
        <v>1088</v>
      </c>
      <c r="H25" s="3">
        <v>27.2</v>
      </c>
      <c r="I25" s="1">
        <f t="shared" si="1"/>
        <v>870.4</v>
      </c>
      <c r="J25" s="1">
        <v>34</v>
      </c>
    </row>
    <row r="26" spans="1:10" x14ac:dyDescent="0.25">
      <c r="A26" s="32">
        <v>32</v>
      </c>
      <c r="B26" s="27" t="s">
        <v>42</v>
      </c>
      <c r="C26" s="24" t="s">
        <v>72</v>
      </c>
      <c r="D26" s="24"/>
      <c r="E26" s="24" t="s">
        <v>71</v>
      </c>
      <c r="F26" s="24"/>
      <c r="G26" s="1">
        <f t="shared" si="0"/>
        <v>300</v>
      </c>
      <c r="H26" s="3">
        <v>7.5</v>
      </c>
      <c r="I26" s="1">
        <f t="shared" si="1"/>
        <v>240</v>
      </c>
    </row>
    <row r="27" spans="1:10" x14ac:dyDescent="0.25">
      <c r="A27" s="25">
        <v>150</v>
      </c>
      <c r="B27" s="24" t="s">
        <v>39</v>
      </c>
      <c r="C27" s="24"/>
      <c r="D27" s="24"/>
      <c r="E27" s="23" t="s">
        <v>38</v>
      </c>
      <c r="F27" s="22"/>
      <c r="G27" s="1">
        <f t="shared" si="0"/>
        <v>24.375</v>
      </c>
      <c r="H27" s="3">
        <v>0.13</v>
      </c>
      <c r="I27" s="1">
        <f t="shared" si="1"/>
        <v>19.5</v>
      </c>
    </row>
    <row r="28" spans="1:10" x14ac:dyDescent="0.25">
      <c r="A28" s="25">
        <v>2</v>
      </c>
      <c r="B28" s="62" t="s">
        <v>96</v>
      </c>
      <c r="C28" s="24"/>
      <c r="D28" s="24"/>
      <c r="E28" s="24" t="s">
        <v>208</v>
      </c>
      <c r="F28" s="24"/>
      <c r="G28" s="1">
        <f t="shared" si="0"/>
        <v>2.5</v>
      </c>
      <c r="H28" s="3">
        <v>1</v>
      </c>
      <c r="I28" s="1">
        <f t="shared" si="1"/>
        <v>2</v>
      </c>
    </row>
    <row r="29" spans="1:10" x14ac:dyDescent="0.25">
      <c r="A29" s="24">
        <v>1</v>
      </c>
      <c r="B29" s="24"/>
      <c r="C29" s="24"/>
      <c r="D29" s="24"/>
      <c r="E29" s="24" t="s">
        <v>209</v>
      </c>
      <c r="F29" s="24"/>
      <c r="G29" s="1">
        <f t="shared" si="0"/>
        <v>25</v>
      </c>
      <c r="H29" s="3">
        <v>20</v>
      </c>
      <c r="I29" s="1">
        <f t="shared" si="1"/>
        <v>20</v>
      </c>
    </row>
    <row r="30" spans="1:10" x14ac:dyDescent="0.25">
      <c r="A30" s="24"/>
      <c r="B30" s="24"/>
      <c r="C30" s="24"/>
      <c r="D30" s="24"/>
      <c r="E30" s="24"/>
      <c r="F30" s="24"/>
    </row>
    <row r="31" spans="1:10" x14ac:dyDescent="0.25">
      <c r="A31" s="24"/>
      <c r="B31" s="24"/>
      <c r="C31" s="24"/>
      <c r="D31" s="24"/>
      <c r="E31" s="24"/>
      <c r="F31" s="24"/>
    </row>
    <row r="32" spans="1:10" x14ac:dyDescent="0.25">
      <c r="A32" s="28"/>
      <c r="B32" s="27"/>
      <c r="C32" s="24"/>
      <c r="D32" s="24"/>
      <c r="E32" s="24" t="s">
        <v>210</v>
      </c>
      <c r="F32" s="1">
        <f>SUM(G14:G31)</f>
        <v>2182.5374999999999</v>
      </c>
      <c r="I32" s="1">
        <f>SUM(I14:I31)</f>
        <v>1746.03</v>
      </c>
    </row>
    <row r="33" spans="1:9" x14ac:dyDescent="0.25">
      <c r="A33" s="25"/>
      <c r="B33" s="27"/>
      <c r="C33" s="24"/>
      <c r="D33" s="24"/>
      <c r="E33" s="24"/>
      <c r="F33" s="24"/>
      <c r="G33" s="1"/>
      <c r="H33" s="90">
        <v>0.25</v>
      </c>
      <c r="I33" s="1">
        <f>I32+I32*H33</f>
        <v>2182.5374999999999</v>
      </c>
    </row>
    <row r="34" spans="1:9" x14ac:dyDescent="0.25">
      <c r="A34" s="25"/>
      <c r="B34" s="27"/>
      <c r="C34" s="24"/>
      <c r="D34" s="24"/>
      <c r="E34" s="23" t="s">
        <v>211</v>
      </c>
      <c r="F34" s="22">
        <f>30*24</f>
        <v>720</v>
      </c>
      <c r="G34" s="1"/>
      <c r="I34" s="1"/>
    </row>
    <row r="35" spans="1:9" x14ac:dyDescent="0.25">
      <c r="A35" s="25"/>
      <c r="B35" s="24"/>
      <c r="C35" s="24"/>
      <c r="D35" s="24"/>
      <c r="E35" s="24"/>
      <c r="F35" s="24"/>
    </row>
    <row r="36" spans="1:9" x14ac:dyDescent="0.25">
      <c r="A36" s="25"/>
      <c r="B36" s="24"/>
      <c r="C36" s="24"/>
      <c r="D36" s="24"/>
      <c r="E36" s="24" t="s">
        <v>212</v>
      </c>
      <c r="F36" s="91">
        <f>SUM(F32:F34)</f>
        <v>2902.5374999999999</v>
      </c>
    </row>
    <row r="37" spans="1:9" x14ac:dyDescent="0.25">
      <c r="A37" s="25"/>
      <c r="B37" s="24"/>
      <c r="C37" s="24"/>
      <c r="D37" s="24"/>
      <c r="E37" s="24"/>
      <c r="F37" s="24"/>
      <c r="G37" s="1"/>
      <c r="I37" s="1"/>
    </row>
    <row r="38" spans="1:9" x14ac:dyDescent="0.25">
      <c r="A38" s="25"/>
      <c r="B38" s="24"/>
      <c r="C38" s="24"/>
      <c r="D38" s="24"/>
      <c r="E38" s="24"/>
      <c r="F38" s="24"/>
      <c r="G38" s="1"/>
      <c r="I38" s="1"/>
    </row>
    <row r="39" spans="1:9" x14ac:dyDescent="0.25">
      <c r="A39" s="19"/>
      <c r="B39" s="19"/>
      <c r="C39" s="19"/>
      <c r="D39" s="19"/>
      <c r="E39" s="19"/>
      <c r="F39" s="19"/>
    </row>
    <row r="40" spans="1:9" x14ac:dyDescent="0.25">
      <c r="A40" s="11" t="s">
        <v>37</v>
      </c>
      <c r="B40" s="10"/>
      <c r="C40" s="10"/>
      <c r="D40" s="10"/>
      <c r="E40" s="10"/>
      <c r="F40" s="13" t="s">
        <v>36</v>
      </c>
    </row>
    <row r="41" spans="1:9" x14ac:dyDescent="0.25">
      <c r="A41" s="11"/>
      <c r="B41" s="10"/>
      <c r="C41" s="10"/>
      <c r="D41" s="10"/>
      <c r="E41" s="10"/>
      <c r="F41" s="17"/>
    </row>
    <row r="42" spans="1:9" x14ac:dyDescent="0.25">
      <c r="A42" s="11" t="s">
        <v>35</v>
      </c>
      <c r="B42" s="10"/>
      <c r="C42" s="10"/>
      <c r="D42" s="10"/>
      <c r="E42" s="10"/>
      <c r="F42" s="6"/>
    </row>
    <row r="43" spans="1:9" x14ac:dyDescent="0.25">
      <c r="A43" s="15"/>
      <c r="B43" s="14"/>
      <c r="C43" s="14"/>
      <c r="D43" s="14"/>
      <c r="E43" s="14"/>
      <c r="F43" s="13" t="s">
        <v>34</v>
      </c>
    </row>
    <row r="44" spans="1:9" x14ac:dyDescent="0.25">
      <c r="A44" s="11" t="s">
        <v>201</v>
      </c>
      <c r="B44" s="10"/>
      <c r="C44" s="10"/>
      <c r="D44" s="10"/>
      <c r="E44" s="10"/>
      <c r="F44" s="9"/>
    </row>
    <row r="45" spans="1:9" x14ac:dyDescent="0.25">
      <c r="A45" s="8"/>
      <c r="B45" s="7"/>
      <c r="C45" s="7"/>
      <c r="D45" s="7"/>
      <c r="E45" s="7"/>
      <c r="F45" s="6"/>
    </row>
  </sheetData>
  <mergeCells count="5">
    <mergeCell ref="A2:E2"/>
    <mergeCell ref="A3:E3"/>
    <mergeCell ref="A4:E4"/>
    <mergeCell ref="A5:E5"/>
    <mergeCell ref="A8:E8"/>
  </mergeCells>
  <pageMargins left="0.31496062992125984" right="0.31496062992125984" top="0.35433070866141736" bottom="0.35433070866141736" header="0.31496062992125984" footer="0.31496062992125984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361F1-4BF3-47B8-B93E-38BB5F15DBB3}">
  <sheetPr>
    <pageSetUpPr fitToPage="1"/>
  </sheetPr>
  <dimension ref="A1:H67"/>
  <sheetViews>
    <sheetView topLeftCell="A56" workbookViewId="0">
      <selection activeCell="F67" sqref="A1:F67"/>
    </sheetView>
  </sheetViews>
  <sheetFormatPr defaultRowHeight="15" x14ac:dyDescent="0.25"/>
  <cols>
    <col min="3" max="3" width="6.7109375" customWidth="1"/>
    <col min="4" max="4" width="9.140625" customWidth="1"/>
    <col min="5" max="5" width="31.28515625" customWidth="1"/>
    <col min="6" max="6" width="39.5703125" customWidth="1"/>
    <col min="7" max="7" width="9.140625" style="3"/>
    <col min="8" max="8" width="11" bestFit="1" customWidth="1"/>
  </cols>
  <sheetData>
    <row r="1" spans="1:8" x14ac:dyDescent="0.25">
      <c r="A1" s="5"/>
      <c r="B1" s="5"/>
      <c r="C1" s="5"/>
      <c r="D1" s="5"/>
      <c r="E1" s="5"/>
    </row>
    <row r="2" spans="1:8" x14ac:dyDescent="0.25">
      <c r="A2" s="181" t="s">
        <v>93</v>
      </c>
      <c r="B2" s="182"/>
      <c r="C2" s="182"/>
      <c r="D2" s="182"/>
      <c r="E2" s="183"/>
      <c r="F2" s="59" t="s">
        <v>92</v>
      </c>
    </row>
    <row r="3" spans="1:8" x14ac:dyDescent="0.25">
      <c r="A3" s="184" t="s">
        <v>91</v>
      </c>
      <c r="B3" s="185"/>
      <c r="C3" s="185"/>
      <c r="D3" s="185"/>
      <c r="E3" s="186"/>
      <c r="F3" s="57" t="s">
        <v>337</v>
      </c>
    </row>
    <row r="4" spans="1:8" x14ac:dyDescent="0.25">
      <c r="A4" s="184" t="s">
        <v>90</v>
      </c>
      <c r="B4" s="185"/>
      <c r="C4" s="185"/>
      <c r="D4" s="185"/>
      <c r="E4" s="186"/>
      <c r="F4" s="12"/>
    </row>
    <row r="5" spans="1:8" x14ac:dyDescent="0.25">
      <c r="A5" s="184" t="s">
        <v>89</v>
      </c>
      <c r="B5" s="185"/>
      <c r="C5" s="185"/>
      <c r="D5" s="185"/>
      <c r="E5" s="186"/>
      <c r="F5" s="55" t="s">
        <v>88</v>
      </c>
    </row>
    <row r="6" spans="1:8" x14ac:dyDescent="0.25">
      <c r="A6" s="92"/>
      <c r="B6" s="92"/>
      <c r="C6" s="92"/>
      <c r="D6" s="92"/>
      <c r="E6" s="92"/>
      <c r="F6" s="53"/>
    </row>
    <row r="7" spans="1:8" x14ac:dyDescent="0.25">
      <c r="A7" s="53" t="s">
        <v>87</v>
      </c>
      <c r="B7" s="5"/>
      <c r="C7" s="5"/>
      <c r="D7" s="5"/>
      <c r="E7" s="5"/>
      <c r="F7" s="53" t="s">
        <v>86</v>
      </c>
    </row>
    <row r="8" spans="1:8" x14ac:dyDescent="0.25">
      <c r="A8" s="187"/>
      <c r="B8" s="188"/>
      <c r="C8" s="188"/>
      <c r="D8" s="188"/>
      <c r="E8" s="189"/>
      <c r="F8" s="52"/>
    </row>
    <row r="9" spans="1:8" x14ac:dyDescent="0.25">
      <c r="A9" s="196" t="s">
        <v>339</v>
      </c>
      <c r="B9" s="197"/>
      <c r="C9" s="197"/>
      <c r="D9" s="197"/>
      <c r="E9" s="198"/>
      <c r="F9" s="44" t="s">
        <v>84</v>
      </c>
    </row>
    <row r="10" spans="1:8" x14ac:dyDescent="0.25">
      <c r="A10" s="190" t="s">
        <v>340</v>
      </c>
      <c r="B10" s="191"/>
      <c r="C10" s="191"/>
      <c r="D10" s="191"/>
      <c r="E10" s="192"/>
      <c r="F10" s="44"/>
    </row>
    <row r="11" spans="1:8" x14ac:dyDescent="0.25">
      <c r="A11" s="193" t="s">
        <v>341</v>
      </c>
      <c r="B11" s="194"/>
      <c r="C11" s="194"/>
      <c r="D11" s="194"/>
      <c r="E11" s="195"/>
      <c r="F11" s="38"/>
    </row>
    <row r="12" spans="1:8" x14ac:dyDescent="0.25">
      <c r="A12" s="37"/>
      <c r="B12" s="37"/>
      <c r="C12" s="37"/>
      <c r="D12" s="37"/>
      <c r="E12" s="37"/>
      <c r="F12" s="36"/>
    </row>
    <row r="13" spans="1:8" x14ac:dyDescent="0.25">
      <c r="A13" s="35" t="s">
        <v>81</v>
      </c>
      <c r="B13" s="35" t="s">
        <v>80</v>
      </c>
      <c r="C13" s="35" t="s">
        <v>79</v>
      </c>
      <c r="D13" s="35" t="s">
        <v>78</v>
      </c>
      <c r="E13" s="25" t="s">
        <v>77</v>
      </c>
      <c r="F13" s="34" t="s">
        <v>76</v>
      </c>
    </row>
    <row r="14" spans="1:8" x14ac:dyDescent="0.25">
      <c r="A14" s="28">
        <v>2</v>
      </c>
      <c r="B14" s="27" t="s">
        <v>39</v>
      </c>
      <c r="C14" s="24" t="s">
        <v>285</v>
      </c>
      <c r="F14" s="97">
        <f t="shared" ref="F14:F53" si="0">H14+H14*$G$56</f>
        <v>50</v>
      </c>
      <c r="G14" s="3">
        <v>20</v>
      </c>
      <c r="H14" s="1">
        <f>G14*A14</f>
        <v>40</v>
      </c>
    </row>
    <row r="15" spans="1:8" x14ac:dyDescent="0.25">
      <c r="A15" s="28">
        <v>1</v>
      </c>
      <c r="B15" s="27" t="s">
        <v>96</v>
      </c>
      <c r="C15" s="82"/>
      <c r="D15" s="23"/>
      <c r="E15" s="30" t="s">
        <v>286</v>
      </c>
      <c r="F15" s="97">
        <f t="shared" si="0"/>
        <v>41.25</v>
      </c>
      <c r="G15" s="3">
        <v>33</v>
      </c>
      <c r="H15" s="1">
        <f t="shared" ref="H15:H54" si="1">G15*A15</f>
        <v>33</v>
      </c>
    </row>
    <row r="16" spans="1:8" x14ac:dyDescent="0.25">
      <c r="A16" s="28">
        <v>1</v>
      </c>
      <c r="B16" s="27" t="s">
        <v>96</v>
      </c>
      <c r="C16" s="24"/>
      <c r="D16" s="24" t="s">
        <v>287</v>
      </c>
      <c r="F16" s="97">
        <f t="shared" si="0"/>
        <v>68.75</v>
      </c>
      <c r="G16" s="3">
        <v>55</v>
      </c>
      <c r="H16" s="1">
        <f t="shared" si="1"/>
        <v>55</v>
      </c>
    </row>
    <row r="17" spans="1:8" x14ac:dyDescent="0.25">
      <c r="A17" s="28">
        <v>62</v>
      </c>
      <c r="B17" s="27" t="s">
        <v>96</v>
      </c>
      <c r="C17" s="24" t="s">
        <v>288</v>
      </c>
      <c r="D17" s="24">
        <v>19613</v>
      </c>
      <c r="E17" s="30" t="s">
        <v>289</v>
      </c>
      <c r="F17" s="97">
        <f t="shared" si="0"/>
        <v>72.849999999999994</v>
      </c>
      <c r="G17" s="3">
        <v>0.94</v>
      </c>
      <c r="H17" s="1">
        <f t="shared" si="1"/>
        <v>58.279999999999994</v>
      </c>
    </row>
    <row r="18" spans="1:8" x14ac:dyDescent="0.25">
      <c r="A18" s="28">
        <v>23</v>
      </c>
      <c r="B18" s="27" t="s">
        <v>96</v>
      </c>
      <c r="C18" s="30" t="s">
        <v>288</v>
      </c>
      <c r="D18" s="24">
        <v>19614</v>
      </c>
      <c r="E18" s="30" t="s">
        <v>290</v>
      </c>
      <c r="F18" s="97">
        <f t="shared" si="0"/>
        <v>60.375000000000007</v>
      </c>
      <c r="G18" s="3">
        <v>2.1</v>
      </c>
      <c r="H18" s="1">
        <f t="shared" si="1"/>
        <v>48.300000000000004</v>
      </c>
    </row>
    <row r="19" spans="1:8" x14ac:dyDescent="0.25">
      <c r="A19" s="28">
        <v>15</v>
      </c>
      <c r="B19" s="27" t="s">
        <v>96</v>
      </c>
      <c r="C19" s="30" t="s">
        <v>288</v>
      </c>
      <c r="D19" s="24" t="s">
        <v>292</v>
      </c>
      <c r="E19" s="30" t="s">
        <v>291</v>
      </c>
      <c r="F19" s="97">
        <f t="shared" si="0"/>
        <v>95.625</v>
      </c>
      <c r="G19" s="3">
        <v>5.0999999999999996</v>
      </c>
      <c r="H19" s="1">
        <f t="shared" si="1"/>
        <v>76.5</v>
      </c>
    </row>
    <row r="20" spans="1:8" x14ac:dyDescent="0.25">
      <c r="A20" s="28">
        <v>30</v>
      </c>
      <c r="B20" s="27" t="s">
        <v>96</v>
      </c>
      <c r="C20" s="30" t="s">
        <v>288</v>
      </c>
      <c r="D20" s="24" t="s">
        <v>294</v>
      </c>
      <c r="E20" s="30" t="s">
        <v>293</v>
      </c>
      <c r="F20" s="97">
        <f t="shared" si="0"/>
        <v>226.875</v>
      </c>
      <c r="G20" s="3">
        <v>6.05</v>
      </c>
      <c r="H20" s="1">
        <f t="shared" si="1"/>
        <v>181.5</v>
      </c>
    </row>
    <row r="21" spans="1:8" x14ac:dyDescent="0.25">
      <c r="A21" s="28">
        <v>6</v>
      </c>
      <c r="B21" s="27" t="s">
        <v>96</v>
      </c>
      <c r="C21" s="30" t="s">
        <v>288</v>
      </c>
      <c r="D21" s="24" t="s">
        <v>295</v>
      </c>
      <c r="E21" s="30" t="s">
        <v>296</v>
      </c>
      <c r="F21" s="97">
        <f t="shared" si="0"/>
        <v>70.5</v>
      </c>
      <c r="G21" s="3">
        <v>9.4</v>
      </c>
      <c r="H21" s="1">
        <f t="shared" si="1"/>
        <v>56.400000000000006</v>
      </c>
    </row>
    <row r="22" spans="1:8" x14ac:dyDescent="0.25">
      <c r="A22" s="28">
        <v>4</v>
      </c>
      <c r="B22" s="27" t="s">
        <v>96</v>
      </c>
      <c r="C22" s="30" t="s">
        <v>288</v>
      </c>
      <c r="D22" s="24" t="s">
        <v>297</v>
      </c>
      <c r="E22" s="30" t="s">
        <v>298</v>
      </c>
      <c r="F22" s="97">
        <f t="shared" si="0"/>
        <v>20.5</v>
      </c>
      <c r="G22" s="3">
        <v>4.0999999999999996</v>
      </c>
      <c r="H22" s="1">
        <f t="shared" si="1"/>
        <v>16.399999999999999</v>
      </c>
    </row>
    <row r="23" spans="1:8" x14ac:dyDescent="0.25">
      <c r="A23" s="25">
        <v>55</v>
      </c>
      <c r="B23" s="27" t="s">
        <v>96</v>
      </c>
      <c r="C23" s="24" t="s">
        <v>288</v>
      </c>
      <c r="D23" s="24" t="s">
        <v>300</v>
      </c>
      <c r="E23" s="24" t="s">
        <v>299</v>
      </c>
      <c r="F23" s="97">
        <f t="shared" si="0"/>
        <v>371.25</v>
      </c>
      <c r="G23" s="3">
        <v>5.4</v>
      </c>
      <c r="H23" s="1">
        <f t="shared" si="1"/>
        <v>297</v>
      </c>
    </row>
    <row r="24" spans="1:8" x14ac:dyDescent="0.25">
      <c r="A24" s="83">
        <v>25</v>
      </c>
      <c r="B24" s="84" t="s">
        <v>96</v>
      </c>
      <c r="C24" s="85" t="s">
        <v>288</v>
      </c>
      <c r="D24" s="85" t="s">
        <v>301</v>
      </c>
      <c r="E24" s="85" t="s">
        <v>302</v>
      </c>
      <c r="F24" s="97">
        <f t="shared" si="0"/>
        <v>346.875</v>
      </c>
      <c r="G24" s="3">
        <v>11.1</v>
      </c>
      <c r="H24" s="1">
        <f t="shared" si="1"/>
        <v>277.5</v>
      </c>
    </row>
    <row r="25" spans="1:8" x14ac:dyDescent="0.25">
      <c r="A25" s="25">
        <v>3</v>
      </c>
      <c r="B25" s="24" t="s">
        <v>96</v>
      </c>
      <c r="C25" s="24" t="s">
        <v>288</v>
      </c>
      <c r="D25" s="24" t="s">
        <v>303</v>
      </c>
      <c r="E25" s="24" t="s">
        <v>304</v>
      </c>
      <c r="F25" s="97">
        <f t="shared" si="0"/>
        <v>31.125000000000004</v>
      </c>
      <c r="G25" s="3">
        <v>8.3000000000000007</v>
      </c>
      <c r="H25" s="1">
        <f t="shared" si="1"/>
        <v>24.900000000000002</v>
      </c>
    </row>
    <row r="26" spans="1:8" x14ac:dyDescent="0.25">
      <c r="A26" s="131">
        <v>15</v>
      </c>
      <c r="B26" s="24" t="s">
        <v>96</v>
      </c>
      <c r="C26" s="24" t="s">
        <v>288</v>
      </c>
      <c r="D26" s="24"/>
      <c r="E26" s="24" t="s">
        <v>305</v>
      </c>
      <c r="F26" s="97">
        <f t="shared" si="0"/>
        <v>46.875</v>
      </c>
      <c r="G26" s="3">
        <v>2.5</v>
      </c>
      <c r="H26" s="1">
        <f t="shared" si="1"/>
        <v>37.5</v>
      </c>
    </row>
    <row r="27" spans="1:8" x14ac:dyDescent="0.25">
      <c r="A27" s="25">
        <v>2</v>
      </c>
      <c r="B27" s="24" t="s">
        <v>96</v>
      </c>
      <c r="C27" s="24" t="s">
        <v>288</v>
      </c>
      <c r="D27" s="24"/>
      <c r="E27" s="24" t="s">
        <v>306</v>
      </c>
      <c r="F27" s="97">
        <f t="shared" si="0"/>
        <v>12.5</v>
      </c>
      <c r="G27" s="3">
        <v>5</v>
      </c>
      <c r="H27" s="1">
        <f t="shared" si="1"/>
        <v>10</v>
      </c>
    </row>
    <row r="28" spans="1:8" x14ac:dyDescent="0.25">
      <c r="A28" s="25">
        <v>5</v>
      </c>
      <c r="B28" s="24" t="s">
        <v>96</v>
      </c>
      <c r="C28" s="24" t="s">
        <v>288</v>
      </c>
      <c r="D28" s="24">
        <v>19300</v>
      </c>
      <c r="E28" s="24" t="s">
        <v>307</v>
      </c>
      <c r="F28" s="97">
        <f t="shared" si="0"/>
        <v>70.625</v>
      </c>
      <c r="G28" s="3">
        <v>11.3</v>
      </c>
      <c r="H28" s="1">
        <f t="shared" si="1"/>
        <v>56.5</v>
      </c>
    </row>
    <row r="29" spans="1:8" x14ac:dyDescent="0.25">
      <c r="A29" s="25">
        <v>25</v>
      </c>
      <c r="B29" s="24" t="s">
        <v>96</v>
      </c>
      <c r="C29" s="24" t="s">
        <v>288</v>
      </c>
      <c r="D29" s="24" t="s">
        <v>324</v>
      </c>
      <c r="E29" s="24" t="s">
        <v>308</v>
      </c>
      <c r="F29" s="97">
        <f t="shared" si="0"/>
        <v>159.37499999999997</v>
      </c>
      <c r="G29" s="3">
        <v>5.0999999999999996</v>
      </c>
      <c r="H29" s="1">
        <f t="shared" si="1"/>
        <v>127.49999999999999</v>
      </c>
    </row>
    <row r="30" spans="1:8" x14ac:dyDescent="0.25">
      <c r="A30" s="25">
        <v>6</v>
      </c>
      <c r="B30" s="24" t="s">
        <v>96</v>
      </c>
      <c r="C30" s="24" t="s">
        <v>288</v>
      </c>
      <c r="D30" s="24" t="s">
        <v>310</v>
      </c>
      <c r="E30" s="24" t="s">
        <v>309</v>
      </c>
      <c r="F30" s="97">
        <f t="shared" si="0"/>
        <v>117</v>
      </c>
      <c r="G30" s="3">
        <v>15.6</v>
      </c>
      <c r="H30" s="1">
        <f t="shared" si="1"/>
        <v>93.6</v>
      </c>
    </row>
    <row r="31" spans="1:8" x14ac:dyDescent="0.25">
      <c r="A31" s="25">
        <v>1</v>
      </c>
      <c r="B31" s="24" t="s">
        <v>96</v>
      </c>
      <c r="C31" s="24" t="s">
        <v>288</v>
      </c>
      <c r="D31" s="24" t="s">
        <v>325</v>
      </c>
      <c r="E31" s="24" t="s">
        <v>311</v>
      </c>
      <c r="F31" s="97">
        <f t="shared" si="0"/>
        <v>13.125</v>
      </c>
      <c r="G31" s="3">
        <v>10.5</v>
      </c>
      <c r="H31" s="1">
        <f t="shared" si="1"/>
        <v>10.5</v>
      </c>
    </row>
    <row r="32" spans="1:8" x14ac:dyDescent="0.25">
      <c r="A32" s="25">
        <v>2</v>
      </c>
      <c r="B32" s="24" t="s">
        <v>96</v>
      </c>
      <c r="C32" s="24" t="s">
        <v>288</v>
      </c>
      <c r="D32" s="24" t="s">
        <v>320</v>
      </c>
      <c r="E32" s="24" t="s">
        <v>312</v>
      </c>
      <c r="F32" s="97">
        <f t="shared" si="0"/>
        <v>24</v>
      </c>
      <c r="G32" s="3">
        <v>9.6</v>
      </c>
      <c r="H32" s="1">
        <f t="shared" si="1"/>
        <v>19.2</v>
      </c>
    </row>
    <row r="33" spans="1:8" x14ac:dyDescent="0.25">
      <c r="A33" s="25">
        <v>5</v>
      </c>
      <c r="B33" s="24" t="s">
        <v>96</v>
      </c>
      <c r="C33" s="24" t="s">
        <v>288</v>
      </c>
      <c r="D33" s="24"/>
      <c r="E33" s="24" t="s">
        <v>313</v>
      </c>
      <c r="F33" s="97">
        <f t="shared" si="0"/>
        <v>28.75</v>
      </c>
      <c r="G33" s="3">
        <v>4.5999999999999996</v>
      </c>
      <c r="H33" s="1">
        <f t="shared" si="1"/>
        <v>23</v>
      </c>
    </row>
    <row r="34" spans="1:8" x14ac:dyDescent="0.25">
      <c r="A34" s="25">
        <v>100</v>
      </c>
      <c r="B34" s="24" t="s">
        <v>96</v>
      </c>
      <c r="C34" s="24" t="s">
        <v>288</v>
      </c>
      <c r="D34" s="24" t="s">
        <v>314</v>
      </c>
      <c r="E34" s="24" t="s">
        <v>131</v>
      </c>
      <c r="F34" s="97">
        <f t="shared" si="0"/>
        <v>122.5</v>
      </c>
      <c r="G34" s="3">
        <v>0.98</v>
      </c>
      <c r="H34" s="1">
        <f t="shared" si="1"/>
        <v>98</v>
      </c>
    </row>
    <row r="35" spans="1:8" x14ac:dyDescent="0.25">
      <c r="A35" s="25">
        <v>5</v>
      </c>
      <c r="B35" s="24" t="s">
        <v>96</v>
      </c>
      <c r="C35" s="24" t="s">
        <v>288</v>
      </c>
      <c r="D35" s="24"/>
      <c r="E35" s="24" t="s">
        <v>315</v>
      </c>
      <c r="F35" s="97">
        <f t="shared" si="0"/>
        <v>10</v>
      </c>
      <c r="G35" s="3">
        <v>1.6</v>
      </c>
      <c r="H35" s="1">
        <f t="shared" si="1"/>
        <v>8</v>
      </c>
    </row>
    <row r="36" spans="1:8" x14ac:dyDescent="0.25">
      <c r="A36" s="25">
        <v>55</v>
      </c>
      <c r="B36" s="24" t="s">
        <v>96</v>
      </c>
      <c r="C36" s="24" t="s">
        <v>288</v>
      </c>
      <c r="D36" s="24" t="s">
        <v>316</v>
      </c>
      <c r="E36" s="24" t="s">
        <v>319</v>
      </c>
      <c r="F36" s="97">
        <f t="shared" si="0"/>
        <v>302.50000000000006</v>
      </c>
      <c r="G36" s="3">
        <v>4.4000000000000004</v>
      </c>
      <c r="H36" s="1">
        <f t="shared" si="1"/>
        <v>242.00000000000003</v>
      </c>
    </row>
    <row r="37" spans="1:8" x14ac:dyDescent="0.25">
      <c r="A37" s="25">
        <v>23</v>
      </c>
      <c r="B37" s="24" t="s">
        <v>96</v>
      </c>
      <c r="C37" s="24" t="s">
        <v>288</v>
      </c>
      <c r="D37" s="24" t="s">
        <v>317</v>
      </c>
      <c r="E37" s="24" t="s">
        <v>318</v>
      </c>
      <c r="F37" s="97">
        <f t="shared" si="0"/>
        <v>162.43750000000003</v>
      </c>
      <c r="G37" s="3">
        <v>5.65</v>
      </c>
      <c r="H37" s="1">
        <f t="shared" si="1"/>
        <v>129.95000000000002</v>
      </c>
    </row>
    <row r="38" spans="1:8" x14ac:dyDescent="0.25">
      <c r="A38" s="25">
        <v>1</v>
      </c>
      <c r="B38" s="24" t="s">
        <v>96</v>
      </c>
      <c r="C38" s="24" t="s">
        <v>288</v>
      </c>
      <c r="D38" s="24"/>
      <c r="E38" s="24" t="s">
        <v>321</v>
      </c>
      <c r="F38" s="97">
        <f t="shared" si="0"/>
        <v>11.125</v>
      </c>
      <c r="G38" s="3">
        <v>8.9</v>
      </c>
      <c r="H38" s="1">
        <f t="shared" si="1"/>
        <v>8.9</v>
      </c>
    </row>
    <row r="39" spans="1:8" x14ac:dyDescent="0.25">
      <c r="A39" s="25">
        <v>3</v>
      </c>
      <c r="B39" s="24" t="s">
        <v>96</v>
      </c>
      <c r="C39" s="24" t="s">
        <v>288</v>
      </c>
      <c r="D39" s="24"/>
      <c r="E39" s="24" t="s">
        <v>322</v>
      </c>
      <c r="F39" s="97">
        <f t="shared" si="0"/>
        <v>17.4375</v>
      </c>
      <c r="G39" s="3">
        <v>4.6500000000000004</v>
      </c>
      <c r="H39" s="1">
        <f t="shared" si="1"/>
        <v>13.950000000000001</v>
      </c>
    </row>
    <row r="40" spans="1:8" x14ac:dyDescent="0.25">
      <c r="A40" s="25">
        <v>1</v>
      </c>
      <c r="B40" s="24" t="s">
        <v>96</v>
      </c>
      <c r="C40" s="24" t="s">
        <v>288</v>
      </c>
      <c r="D40" s="24"/>
      <c r="E40" s="24" t="s">
        <v>323</v>
      </c>
      <c r="F40" s="97">
        <f t="shared" si="0"/>
        <v>5.875</v>
      </c>
      <c r="G40" s="3">
        <v>4.7</v>
      </c>
      <c r="H40" s="1">
        <f t="shared" si="1"/>
        <v>4.7</v>
      </c>
    </row>
    <row r="41" spans="1:8" x14ac:dyDescent="0.25">
      <c r="A41" s="25">
        <v>4</v>
      </c>
      <c r="B41" s="24" t="s">
        <v>96</v>
      </c>
      <c r="C41" s="24" t="s">
        <v>288</v>
      </c>
      <c r="D41" s="24"/>
      <c r="E41" s="24" t="s">
        <v>326</v>
      </c>
      <c r="F41" s="97">
        <f t="shared" si="0"/>
        <v>25</v>
      </c>
      <c r="G41" s="3">
        <v>5</v>
      </c>
      <c r="H41" s="1">
        <f t="shared" si="1"/>
        <v>20</v>
      </c>
    </row>
    <row r="42" spans="1:8" x14ac:dyDescent="0.25">
      <c r="A42" s="25">
        <v>2</v>
      </c>
      <c r="B42" s="24" t="s">
        <v>96</v>
      </c>
      <c r="C42" s="24" t="s">
        <v>288</v>
      </c>
      <c r="D42" s="24"/>
      <c r="E42" s="24" t="s">
        <v>327</v>
      </c>
      <c r="F42" s="97">
        <f t="shared" si="0"/>
        <v>26</v>
      </c>
      <c r="G42" s="3">
        <v>10.4</v>
      </c>
      <c r="H42" s="1">
        <f t="shared" si="1"/>
        <v>20.8</v>
      </c>
    </row>
    <row r="43" spans="1:8" x14ac:dyDescent="0.25">
      <c r="A43" s="25">
        <v>5</v>
      </c>
      <c r="B43" s="24" t="s">
        <v>96</v>
      </c>
      <c r="C43" s="24" t="s">
        <v>288</v>
      </c>
      <c r="D43" s="24"/>
      <c r="E43" s="24" t="s">
        <v>328</v>
      </c>
      <c r="F43" s="97">
        <f t="shared" si="0"/>
        <v>16.5625</v>
      </c>
      <c r="G43" s="3">
        <v>2.65</v>
      </c>
      <c r="H43" s="1">
        <f t="shared" si="1"/>
        <v>13.25</v>
      </c>
    </row>
    <row r="44" spans="1:8" x14ac:dyDescent="0.25">
      <c r="A44" s="25">
        <v>5</v>
      </c>
      <c r="B44" s="24" t="s">
        <v>96</v>
      </c>
      <c r="C44" s="24" t="s">
        <v>288</v>
      </c>
      <c r="D44" s="24"/>
      <c r="E44" s="24" t="s">
        <v>329</v>
      </c>
      <c r="F44" s="97">
        <f t="shared" si="0"/>
        <v>4.9375</v>
      </c>
      <c r="G44" s="3">
        <v>0.79</v>
      </c>
      <c r="H44" s="1">
        <f t="shared" si="1"/>
        <v>3.95</v>
      </c>
    </row>
    <row r="45" spans="1:8" x14ac:dyDescent="0.25">
      <c r="A45" s="25">
        <v>4</v>
      </c>
      <c r="B45" s="24" t="s">
        <v>96</v>
      </c>
      <c r="C45" s="24" t="s">
        <v>331</v>
      </c>
      <c r="D45" s="24"/>
      <c r="E45" s="24" t="s">
        <v>330</v>
      </c>
      <c r="F45" s="97">
        <f t="shared" si="0"/>
        <v>365</v>
      </c>
      <c r="G45" s="3">
        <v>73</v>
      </c>
      <c r="H45" s="1">
        <f t="shared" si="1"/>
        <v>292</v>
      </c>
    </row>
    <row r="46" spans="1:8" x14ac:dyDescent="0.25">
      <c r="A46" s="25">
        <v>4</v>
      </c>
      <c r="B46" s="24" t="s">
        <v>96</v>
      </c>
      <c r="C46" s="24"/>
      <c r="D46" s="24"/>
      <c r="E46" s="24" t="s">
        <v>332</v>
      </c>
      <c r="F46" s="97">
        <f t="shared" si="0"/>
        <v>35</v>
      </c>
      <c r="G46" s="3">
        <v>7</v>
      </c>
      <c r="H46" s="1">
        <f t="shared" si="1"/>
        <v>28</v>
      </c>
    </row>
    <row r="47" spans="1:8" x14ac:dyDescent="0.25">
      <c r="A47" s="25">
        <v>2</v>
      </c>
      <c r="B47" s="24" t="s">
        <v>96</v>
      </c>
      <c r="C47" s="24"/>
      <c r="D47" s="24"/>
      <c r="E47" s="24" t="s">
        <v>333</v>
      </c>
      <c r="F47" s="97">
        <f t="shared" si="0"/>
        <v>37.5</v>
      </c>
      <c r="G47" s="3">
        <v>15</v>
      </c>
      <c r="H47" s="1">
        <f t="shared" si="1"/>
        <v>30</v>
      </c>
    </row>
    <row r="48" spans="1:8" x14ac:dyDescent="0.25">
      <c r="A48" s="113">
        <v>90</v>
      </c>
      <c r="B48" s="93" t="s">
        <v>39</v>
      </c>
      <c r="C48" s="93"/>
      <c r="D48" s="93"/>
      <c r="E48" s="93" t="s">
        <v>38</v>
      </c>
      <c r="F48" s="97">
        <f t="shared" si="0"/>
        <v>14.625000000000002</v>
      </c>
      <c r="G48" s="3">
        <v>0.13</v>
      </c>
      <c r="H48" s="1">
        <f t="shared" si="1"/>
        <v>11.700000000000001</v>
      </c>
    </row>
    <row r="49" spans="1:8" x14ac:dyDescent="0.25">
      <c r="A49" s="113">
        <v>60</v>
      </c>
      <c r="B49" s="93" t="s">
        <v>39</v>
      </c>
      <c r="C49" s="93"/>
      <c r="D49" s="93"/>
      <c r="E49" s="93" t="s">
        <v>148</v>
      </c>
      <c r="F49" s="97">
        <f t="shared" si="0"/>
        <v>22.5</v>
      </c>
      <c r="G49" s="3">
        <v>0.3</v>
      </c>
      <c r="H49" s="1">
        <f t="shared" si="1"/>
        <v>18</v>
      </c>
    </row>
    <row r="50" spans="1:8" x14ac:dyDescent="0.25">
      <c r="A50" s="113">
        <v>20</v>
      </c>
      <c r="B50" s="93" t="s">
        <v>39</v>
      </c>
      <c r="C50" s="93"/>
      <c r="D50" s="93"/>
      <c r="E50" s="93" t="s">
        <v>149</v>
      </c>
      <c r="F50" s="97">
        <f t="shared" si="0"/>
        <v>12</v>
      </c>
      <c r="G50" s="3">
        <v>0.48</v>
      </c>
      <c r="H50" s="1">
        <f t="shared" si="1"/>
        <v>9.6</v>
      </c>
    </row>
    <row r="51" spans="1:8" x14ac:dyDescent="0.25">
      <c r="A51" s="113">
        <v>40</v>
      </c>
      <c r="B51" s="93" t="s">
        <v>39</v>
      </c>
      <c r="C51" s="93"/>
      <c r="D51" s="93"/>
      <c r="E51" s="95" t="s">
        <v>334</v>
      </c>
      <c r="F51" s="97">
        <f t="shared" si="0"/>
        <v>30</v>
      </c>
      <c r="G51" s="3">
        <v>0.6</v>
      </c>
      <c r="H51" s="1">
        <f t="shared" si="1"/>
        <v>24</v>
      </c>
    </row>
    <row r="52" spans="1:8" x14ac:dyDescent="0.25">
      <c r="A52" s="113"/>
      <c r="B52" s="93"/>
      <c r="C52" s="93"/>
      <c r="D52" s="93"/>
      <c r="E52" s="95" t="s">
        <v>335</v>
      </c>
      <c r="F52" s="97">
        <f t="shared" si="0"/>
        <v>31.25</v>
      </c>
      <c r="H52" s="1">
        <v>25</v>
      </c>
    </row>
    <row r="53" spans="1:8" x14ac:dyDescent="0.25">
      <c r="A53" s="113">
        <v>1</v>
      </c>
      <c r="B53" s="93" t="s">
        <v>96</v>
      </c>
      <c r="C53" s="93"/>
      <c r="D53" s="93"/>
      <c r="E53" s="95" t="s">
        <v>255</v>
      </c>
      <c r="F53" s="97">
        <f t="shared" si="0"/>
        <v>10</v>
      </c>
      <c r="G53" s="3">
        <v>8</v>
      </c>
      <c r="H53" s="1">
        <f t="shared" si="1"/>
        <v>8</v>
      </c>
    </row>
    <row r="54" spans="1:8" ht="15.75" thickBot="1" x14ac:dyDescent="0.3">
      <c r="A54" s="113">
        <v>6</v>
      </c>
      <c r="B54" s="93" t="s">
        <v>39</v>
      </c>
      <c r="C54" s="93"/>
      <c r="D54" s="93"/>
      <c r="E54" s="93" t="s">
        <v>336</v>
      </c>
      <c r="F54" s="100">
        <f>H54+H54*$G$56</f>
        <v>6.0000000000000009</v>
      </c>
      <c r="G54" s="3">
        <v>0.8</v>
      </c>
      <c r="H54" s="1">
        <f t="shared" si="1"/>
        <v>4.8000000000000007</v>
      </c>
    </row>
    <row r="55" spans="1:8" x14ac:dyDescent="0.25">
      <c r="A55" s="113"/>
      <c r="B55" s="93"/>
      <c r="C55" s="93"/>
      <c r="D55" s="93"/>
      <c r="E55" s="93" t="s">
        <v>210</v>
      </c>
      <c r="F55" s="99">
        <f>SUM(F14:F54)</f>
        <v>3196.4749999999999</v>
      </c>
      <c r="H55" s="1">
        <f>SUM(H14:H54)</f>
        <v>2557.1800000000003</v>
      </c>
    </row>
    <row r="56" spans="1:8" x14ac:dyDescent="0.25">
      <c r="A56" s="113"/>
      <c r="B56" s="93"/>
      <c r="C56" s="93"/>
      <c r="D56" s="93"/>
      <c r="E56" t="s">
        <v>342</v>
      </c>
      <c r="F56" s="97">
        <f>48*25</f>
        <v>1200</v>
      </c>
      <c r="G56" s="90">
        <v>0.25</v>
      </c>
      <c r="H56" s="1">
        <f>H55*G56+H55</f>
        <v>3196.4750000000004</v>
      </c>
    </row>
    <row r="57" spans="1:8" ht="15.75" thickBot="1" x14ac:dyDescent="0.3">
      <c r="A57" s="113"/>
      <c r="B57" s="93"/>
      <c r="C57" s="93"/>
      <c r="D57" s="93"/>
      <c r="E57" s="93" t="s">
        <v>175</v>
      </c>
      <c r="F57" s="100">
        <v>100</v>
      </c>
      <c r="H57" s="1"/>
    </row>
    <row r="58" spans="1:8" x14ac:dyDescent="0.25">
      <c r="A58" s="113"/>
      <c r="B58" s="93"/>
      <c r="C58" s="93"/>
      <c r="D58" s="93"/>
      <c r="E58" s="93"/>
      <c r="F58" s="99">
        <f>SUM(F55:F57)</f>
        <v>4496.4750000000004</v>
      </c>
      <c r="H58" s="1"/>
    </row>
    <row r="59" spans="1:8" ht="15.75" customHeight="1" x14ac:dyDescent="0.25">
      <c r="A59" s="113"/>
      <c r="B59" s="93"/>
      <c r="C59" s="93"/>
      <c r="D59" s="93"/>
      <c r="E59" s="93" t="s">
        <v>343</v>
      </c>
      <c r="F59" s="99">
        <f>F58*10/100</f>
        <v>449.64749999999998</v>
      </c>
    </row>
    <row r="60" spans="1:8" ht="15.75" customHeight="1" x14ac:dyDescent="0.25">
      <c r="A60" s="132"/>
      <c r="B60" s="117"/>
      <c r="C60" s="117"/>
      <c r="D60" s="117"/>
      <c r="E60" s="117" t="s">
        <v>344</v>
      </c>
      <c r="F60" s="134">
        <f>SUM(F58:F59)</f>
        <v>4946.1225000000004</v>
      </c>
    </row>
    <row r="61" spans="1:8" ht="15.75" customHeight="1" x14ac:dyDescent="0.25">
      <c r="A61" s="132"/>
      <c r="B61" s="117"/>
      <c r="C61" s="117"/>
      <c r="D61" s="117"/>
      <c r="E61" s="117"/>
      <c r="F61" s="133"/>
    </row>
    <row r="62" spans="1:8" x14ac:dyDescent="0.25">
      <c r="A62" s="11" t="s">
        <v>37</v>
      </c>
      <c r="B62" s="10"/>
      <c r="C62" s="10"/>
      <c r="D62" s="10"/>
      <c r="E62" s="10"/>
      <c r="F62" s="13" t="s">
        <v>36</v>
      </c>
      <c r="H62" s="1"/>
    </row>
    <row r="63" spans="1:8" x14ac:dyDescent="0.25">
      <c r="A63" s="11"/>
      <c r="B63" s="10"/>
      <c r="C63" s="10"/>
      <c r="D63" s="10"/>
      <c r="E63" s="10"/>
      <c r="F63" s="17"/>
    </row>
    <row r="64" spans="1:8" x14ac:dyDescent="0.25">
      <c r="A64" s="11" t="s">
        <v>35</v>
      </c>
      <c r="B64" s="10"/>
      <c r="C64" s="10"/>
      <c r="D64" s="10"/>
      <c r="E64" s="10"/>
      <c r="F64" s="6"/>
    </row>
    <row r="65" spans="1:6" x14ac:dyDescent="0.25">
      <c r="A65" s="15"/>
      <c r="B65" s="14"/>
      <c r="C65" s="14"/>
      <c r="D65" s="14"/>
      <c r="E65" s="14"/>
      <c r="F65" s="13" t="s">
        <v>34</v>
      </c>
    </row>
    <row r="66" spans="1:6" x14ac:dyDescent="0.25">
      <c r="A66" s="11" t="s">
        <v>338</v>
      </c>
      <c r="B66" s="10"/>
      <c r="C66" s="10"/>
      <c r="D66" s="10"/>
      <c r="E66" s="10"/>
      <c r="F66" s="9"/>
    </row>
    <row r="67" spans="1:6" x14ac:dyDescent="0.25">
      <c r="A67" s="8"/>
      <c r="B67" s="7"/>
      <c r="C67" s="7"/>
      <c r="D67" s="7"/>
      <c r="E67" s="7"/>
      <c r="F67" s="6"/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31496062992125984" right="0.31496062992125984" top="0.35433070866141736" bottom="0.35433070866141736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FA830-C1E4-40D3-88F2-16B6A416F7D9}">
  <sheetPr>
    <pageSetUpPr fitToPage="1"/>
  </sheetPr>
  <dimension ref="A1:P52"/>
  <sheetViews>
    <sheetView workbookViewId="0">
      <selection activeCell="F45" sqref="A1:F45"/>
    </sheetView>
  </sheetViews>
  <sheetFormatPr defaultRowHeight="15" x14ac:dyDescent="0.25"/>
  <cols>
    <col min="1" max="1" width="5.5703125" customWidth="1"/>
    <col min="2" max="2" width="4.140625" customWidth="1"/>
    <col min="3" max="3" width="20.28515625" customWidth="1"/>
    <col min="4" max="4" width="12.7109375" customWidth="1"/>
    <col min="5" max="5" width="20.28515625" customWidth="1"/>
    <col min="6" max="6" width="41" customWidth="1"/>
    <col min="8" max="8" width="9.42578125" bestFit="1" customWidth="1"/>
  </cols>
  <sheetData>
    <row r="1" spans="1:16" x14ac:dyDescent="0.25">
      <c r="A1" s="5"/>
      <c r="B1" s="5"/>
      <c r="C1" s="5"/>
      <c r="D1" s="5"/>
      <c r="E1" s="5"/>
    </row>
    <row r="2" spans="1:16" x14ac:dyDescent="0.25">
      <c r="A2" s="181" t="s">
        <v>93</v>
      </c>
      <c r="B2" s="182"/>
      <c r="C2" s="182"/>
      <c r="D2" s="182"/>
      <c r="E2" s="183"/>
      <c r="F2" s="59" t="s">
        <v>92</v>
      </c>
    </row>
    <row r="3" spans="1:16" x14ac:dyDescent="0.25">
      <c r="A3" s="184" t="s">
        <v>91</v>
      </c>
      <c r="B3" s="185"/>
      <c r="C3" s="185"/>
      <c r="D3" s="185"/>
      <c r="E3" s="186"/>
      <c r="F3" s="57" t="s">
        <v>193</v>
      </c>
    </row>
    <row r="4" spans="1:16" x14ac:dyDescent="0.25">
      <c r="A4" s="184" t="s">
        <v>90</v>
      </c>
      <c r="B4" s="185"/>
      <c r="C4" s="185"/>
      <c r="D4" s="185"/>
      <c r="E4" s="186"/>
      <c r="F4" s="12"/>
    </row>
    <row r="5" spans="1:16" x14ac:dyDescent="0.25">
      <c r="A5" s="184" t="s">
        <v>89</v>
      </c>
      <c r="B5" s="185"/>
      <c r="C5" s="185"/>
      <c r="D5" s="185"/>
      <c r="E5" s="186"/>
      <c r="F5" s="55" t="s">
        <v>187</v>
      </c>
    </row>
    <row r="6" spans="1:16" x14ac:dyDescent="0.25">
      <c r="A6" s="70"/>
      <c r="B6" s="70"/>
      <c r="C6" s="70"/>
      <c r="D6" s="70"/>
      <c r="E6" s="70"/>
      <c r="F6" s="53"/>
    </row>
    <row r="7" spans="1:16" x14ac:dyDescent="0.25">
      <c r="A7" s="53" t="s">
        <v>87</v>
      </c>
      <c r="B7" s="5"/>
      <c r="C7" s="5"/>
      <c r="D7" s="5"/>
      <c r="E7" s="5"/>
      <c r="F7" s="53" t="s">
        <v>86</v>
      </c>
    </row>
    <row r="8" spans="1:16" x14ac:dyDescent="0.25">
      <c r="A8" s="187"/>
      <c r="B8" s="188"/>
      <c r="C8" s="188"/>
      <c r="D8" s="188"/>
      <c r="E8" s="189"/>
      <c r="F8" s="52"/>
    </row>
    <row r="9" spans="1:16" x14ac:dyDescent="0.25">
      <c r="A9" s="196" t="s">
        <v>188</v>
      </c>
      <c r="B9" s="197"/>
      <c r="C9" s="197"/>
      <c r="D9" s="197"/>
      <c r="E9" s="198"/>
      <c r="F9" s="44" t="s">
        <v>189</v>
      </c>
    </row>
    <row r="10" spans="1:16" x14ac:dyDescent="0.25">
      <c r="A10" s="190" t="s">
        <v>190</v>
      </c>
      <c r="B10" s="191"/>
      <c r="C10" s="191"/>
      <c r="D10" s="191"/>
      <c r="E10" s="192"/>
      <c r="F10" s="44" t="s">
        <v>191</v>
      </c>
      <c r="P10">
        <v>1</v>
      </c>
    </row>
    <row r="11" spans="1:16" x14ac:dyDescent="0.25">
      <c r="A11" s="193" t="s">
        <v>192</v>
      </c>
      <c r="B11" s="194"/>
      <c r="C11" s="194"/>
      <c r="D11" s="194"/>
      <c r="E11" s="195"/>
      <c r="F11" s="38"/>
    </row>
    <row r="12" spans="1:16" x14ac:dyDescent="0.25">
      <c r="A12" s="37"/>
      <c r="B12" s="37"/>
      <c r="C12" s="37"/>
      <c r="D12" s="37"/>
      <c r="E12" s="37"/>
      <c r="F12" s="36"/>
    </row>
    <row r="13" spans="1:16" x14ac:dyDescent="0.25">
      <c r="A13" s="35" t="s">
        <v>81</v>
      </c>
      <c r="B13" s="35" t="s">
        <v>80</v>
      </c>
      <c r="C13" s="35" t="s">
        <v>79</v>
      </c>
      <c r="D13" s="35" t="s">
        <v>78</v>
      </c>
      <c r="E13" s="25" t="s">
        <v>77</v>
      </c>
      <c r="F13" s="34" t="s">
        <v>76</v>
      </c>
    </row>
    <row r="14" spans="1:16" x14ac:dyDescent="0.25">
      <c r="A14" s="28">
        <v>1</v>
      </c>
      <c r="B14" s="27" t="s">
        <v>96</v>
      </c>
      <c r="C14" s="24" t="s">
        <v>195</v>
      </c>
      <c r="D14" s="23" t="s">
        <v>196</v>
      </c>
      <c r="E14" s="24" t="s">
        <v>197</v>
      </c>
      <c r="F14" s="24"/>
      <c r="G14" s="3"/>
    </row>
    <row r="15" spans="1:16" x14ac:dyDescent="0.25">
      <c r="A15" s="28">
        <v>1</v>
      </c>
      <c r="B15" s="27" t="s">
        <v>96</v>
      </c>
      <c r="C15" s="82" t="s">
        <v>198</v>
      </c>
      <c r="D15" s="23">
        <v>14181</v>
      </c>
      <c r="E15" s="30" t="s">
        <v>199</v>
      </c>
      <c r="F15" s="22"/>
      <c r="G15" s="4"/>
      <c r="H15" s="29"/>
    </row>
    <row r="16" spans="1:16" x14ac:dyDescent="0.25">
      <c r="A16" s="28"/>
      <c r="B16" s="27"/>
      <c r="C16" s="24"/>
      <c r="D16" s="24"/>
      <c r="E16" s="24"/>
      <c r="F16" s="24"/>
      <c r="G16" s="3"/>
    </row>
    <row r="17" spans="1:10" x14ac:dyDescent="0.25">
      <c r="A17" s="28"/>
      <c r="B17" s="27"/>
      <c r="C17" s="24"/>
      <c r="D17" s="24"/>
      <c r="E17" s="30"/>
      <c r="F17" s="22"/>
      <c r="G17" s="4"/>
      <c r="H17" s="29"/>
    </row>
    <row r="18" spans="1:10" x14ac:dyDescent="0.25">
      <c r="A18" s="28"/>
      <c r="B18" s="27"/>
      <c r="C18" s="30"/>
      <c r="D18" s="24"/>
      <c r="E18" s="30"/>
      <c r="F18" s="22"/>
      <c r="G18" s="4"/>
      <c r="H18" s="29"/>
    </row>
    <row r="19" spans="1:10" x14ac:dyDescent="0.25">
      <c r="A19" s="28"/>
      <c r="B19" s="27"/>
      <c r="C19" s="30"/>
      <c r="D19" s="24"/>
      <c r="E19" s="30"/>
      <c r="F19" s="22"/>
      <c r="G19" s="4"/>
      <c r="H19" s="29"/>
    </row>
    <row r="20" spans="1:10" x14ac:dyDescent="0.25">
      <c r="A20" s="28"/>
      <c r="B20" s="27"/>
      <c r="C20" s="30"/>
      <c r="D20" s="24"/>
      <c r="E20" s="30"/>
      <c r="F20" s="22"/>
      <c r="G20" s="4"/>
      <c r="H20" s="29"/>
    </row>
    <row r="21" spans="1:10" x14ac:dyDescent="0.25">
      <c r="A21" s="28"/>
      <c r="B21" s="27"/>
      <c r="C21" s="30"/>
      <c r="D21" s="24"/>
      <c r="E21" s="30"/>
      <c r="F21" s="22"/>
      <c r="G21" s="4"/>
      <c r="J21" s="29"/>
    </row>
    <row r="22" spans="1:10" x14ac:dyDescent="0.25">
      <c r="A22" s="28"/>
      <c r="B22" s="27"/>
      <c r="C22" s="30"/>
      <c r="D22" s="24"/>
      <c r="E22" s="30"/>
      <c r="F22" s="22"/>
      <c r="G22" s="4"/>
      <c r="H22" s="29"/>
    </row>
    <row r="23" spans="1:10" x14ac:dyDescent="0.25">
      <c r="A23" s="25"/>
      <c r="B23" s="27"/>
      <c r="C23" s="24"/>
      <c r="D23" s="24"/>
      <c r="E23" s="24"/>
      <c r="F23" s="22"/>
      <c r="G23" s="4"/>
      <c r="H23" s="3"/>
    </row>
    <row r="24" spans="1:10" x14ac:dyDescent="0.25">
      <c r="A24" s="83"/>
      <c r="B24" s="84"/>
      <c r="C24" s="85"/>
      <c r="D24" s="85"/>
      <c r="E24" s="85"/>
      <c r="F24" s="22"/>
      <c r="H24" s="29"/>
    </row>
    <row r="25" spans="1:10" x14ac:dyDescent="0.25">
      <c r="A25" s="24"/>
      <c r="B25" s="24"/>
      <c r="C25" s="24"/>
      <c r="D25" s="24"/>
      <c r="E25" s="24"/>
      <c r="F25" s="22"/>
      <c r="H25" s="29"/>
    </row>
    <row r="26" spans="1:10" x14ac:dyDescent="0.25">
      <c r="A26" s="22"/>
      <c r="B26" s="24"/>
      <c r="C26" s="24"/>
      <c r="D26" s="24"/>
      <c r="E26" s="24"/>
      <c r="F26" s="22"/>
      <c r="H26" s="4"/>
    </row>
    <row r="27" spans="1:10" x14ac:dyDescent="0.25">
      <c r="A27" s="24"/>
      <c r="B27" s="24"/>
      <c r="C27" s="24"/>
      <c r="D27" s="24"/>
      <c r="E27" s="24"/>
      <c r="F27" s="22"/>
      <c r="H27" s="4"/>
    </row>
    <row r="28" spans="1:10" x14ac:dyDescent="0.25">
      <c r="A28" s="24"/>
      <c r="B28" s="24"/>
      <c r="C28" s="24"/>
      <c r="D28" s="24"/>
      <c r="E28" s="24"/>
      <c r="F28" s="22"/>
      <c r="H28" s="4"/>
    </row>
    <row r="29" spans="1:10" x14ac:dyDescent="0.25">
      <c r="A29" s="24"/>
      <c r="B29" s="24"/>
      <c r="C29" s="24"/>
      <c r="D29" s="24"/>
      <c r="E29" s="24"/>
      <c r="F29" s="22"/>
      <c r="H29" s="4"/>
    </row>
    <row r="30" spans="1:10" x14ac:dyDescent="0.25">
      <c r="A30" s="24"/>
      <c r="B30" s="24"/>
      <c r="C30" s="24"/>
      <c r="D30" s="24"/>
      <c r="E30" s="24"/>
      <c r="F30" s="22"/>
      <c r="H30" s="4"/>
    </row>
    <row r="31" spans="1:10" x14ac:dyDescent="0.25">
      <c r="A31" s="24"/>
      <c r="B31" s="24"/>
      <c r="C31" s="24"/>
      <c r="D31" s="24"/>
      <c r="E31" s="24"/>
      <c r="F31" s="24"/>
      <c r="H31" s="4"/>
    </row>
    <row r="32" spans="1:10" x14ac:dyDescent="0.25">
      <c r="A32" s="24"/>
      <c r="B32" s="24"/>
      <c r="C32" s="24"/>
      <c r="D32" s="24"/>
      <c r="E32" s="24"/>
      <c r="F32" s="24"/>
      <c r="H32" s="4"/>
    </row>
    <row r="33" spans="1:8" x14ac:dyDescent="0.25">
      <c r="A33" s="24"/>
      <c r="B33" s="24"/>
      <c r="C33" s="24"/>
      <c r="D33" s="24"/>
      <c r="E33" s="24"/>
      <c r="F33" s="24"/>
      <c r="H33" s="4"/>
    </row>
    <row r="34" spans="1:8" x14ac:dyDescent="0.25">
      <c r="A34" s="24"/>
      <c r="B34" s="24"/>
      <c r="C34" s="24"/>
      <c r="D34" s="24"/>
      <c r="E34" s="24"/>
      <c r="F34" s="22"/>
      <c r="H34" s="4"/>
    </row>
    <row r="35" spans="1:8" x14ac:dyDescent="0.25">
      <c r="A35" s="24"/>
      <c r="B35" s="24"/>
      <c r="C35" s="24"/>
      <c r="D35" s="24"/>
      <c r="E35" s="24"/>
      <c r="F35" s="22"/>
      <c r="H35" s="4"/>
    </row>
    <row r="36" spans="1:8" x14ac:dyDescent="0.25">
      <c r="A36" s="24"/>
      <c r="B36" s="24"/>
      <c r="C36" s="24"/>
      <c r="D36" s="24"/>
      <c r="E36" s="86"/>
      <c r="F36" s="87"/>
    </row>
    <row r="37" spans="1:8" x14ac:dyDescent="0.25">
      <c r="A37" s="19"/>
      <c r="B37" s="19"/>
      <c r="C37" s="19"/>
      <c r="D37" s="19"/>
      <c r="E37" s="34"/>
      <c r="F37" s="88"/>
      <c r="H37" s="4"/>
    </row>
    <row r="38" spans="1:8" x14ac:dyDescent="0.25">
      <c r="A38" s="19"/>
      <c r="B38" s="19"/>
      <c r="C38" s="19"/>
      <c r="D38" s="19"/>
      <c r="E38" s="19"/>
      <c r="F38" s="21"/>
    </row>
    <row r="39" spans="1:8" x14ac:dyDescent="0.25">
      <c r="A39" s="19"/>
      <c r="B39" s="19"/>
      <c r="C39" s="19"/>
      <c r="D39" s="19"/>
      <c r="E39" s="19"/>
      <c r="F39" s="19"/>
    </row>
    <row r="40" spans="1:8" x14ac:dyDescent="0.25">
      <c r="A40" s="11" t="s">
        <v>37</v>
      </c>
      <c r="B40" s="10"/>
      <c r="C40" s="10"/>
      <c r="D40" s="10"/>
      <c r="E40" s="10"/>
      <c r="F40" s="13" t="s">
        <v>36</v>
      </c>
    </row>
    <row r="41" spans="1:8" x14ac:dyDescent="0.25">
      <c r="A41" s="11"/>
      <c r="B41" s="10"/>
      <c r="C41" s="10"/>
      <c r="D41" s="10"/>
      <c r="E41" s="10"/>
      <c r="F41" s="17"/>
    </row>
    <row r="42" spans="1:8" x14ac:dyDescent="0.25">
      <c r="A42" s="11" t="s">
        <v>35</v>
      </c>
      <c r="B42" s="10"/>
      <c r="C42" s="10"/>
      <c r="D42" s="10"/>
      <c r="E42" s="10"/>
      <c r="F42" s="6"/>
    </row>
    <row r="43" spans="1:8" x14ac:dyDescent="0.25">
      <c r="A43" s="15"/>
      <c r="B43" s="14"/>
      <c r="C43" s="14"/>
      <c r="D43" s="14"/>
      <c r="E43" s="14"/>
      <c r="F43" s="13" t="s">
        <v>34</v>
      </c>
    </row>
    <row r="44" spans="1:8" x14ac:dyDescent="0.25">
      <c r="A44" s="11" t="s">
        <v>194</v>
      </c>
      <c r="B44" s="10"/>
      <c r="C44" s="10"/>
      <c r="D44" s="10"/>
      <c r="E44" s="10"/>
      <c r="F44" s="9"/>
    </row>
    <row r="45" spans="1:8" x14ac:dyDescent="0.25">
      <c r="A45" s="8"/>
      <c r="B45" s="7"/>
      <c r="C45" s="7"/>
      <c r="D45" s="7"/>
      <c r="E45" s="7"/>
      <c r="F45" s="6"/>
    </row>
    <row r="48" spans="1:8" x14ac:dyDescent="0.25">
      <c r="F48" s="3"/>
    </row>
    <row r="49" spans="6:6" x14ac:dyDescent="0.25">
      <c r="F49" s="4"/>
    </row>
    <row r="50" spans="6:6" x14ac:dyDescent="0.25">
      <c r="F50" s="4"/>
    </row>
    <row r="52" spans="6:6" x14ac:dyDescent="0.25">
      <c r="F52" s="4">
        <f>SUM(F48:F51)</f>
        <v>0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51181102362204722" right="0.51181102362204722" top="0.74803149606299213" bottom="0.74803149606299213" header="0.31496062992125984" footer="0.31496062992125984"/>
  <pageSetup paperSize="9" scale="8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CF7D7-178D-4006-BD79-E0E4ABD6F106}">
  <sheetPr>
    <pageSetUpPr fitToPage="1"/>
  </sheetPr>
  <dimension ref="A1:I62"/>
  <sheetViews>
    <sheetView topLeftCell="A37" workbookViewId="0">
      <selection activeCell="F48" sqref="A1:F48"/>
    </sheetView>
  </sheetViews>
  <sheetFormatPr defaultRowHeight="15" x14ac:dyDescent="0.25"/>
  <cols>
    <col min="4" max="4" width="11.42578125" customWidth="1"/>
    <col min="5" max="5" width="41.5703125" customWidth="1"/>
    <col min="6" max="6" width="31.85546875" customWidth="1"/>
    <col min="7" max="7" width="11" style="3" bestFit="1" customWidth="1"/>
    <col min="8" max="8" width="10.85546875" customWidth="1"/>
    <col min="9" max="9" width="11" bestFit="1" customWidth="1"/>
  </cols>
  <sheetData>
    <row r="1" spans="1:9" x14ac:dyDescent="0.25">
      <c r="A1" s="5"/>
      <c r="B1" s="5"/>
      <c r="C1" s="5"/>
      <c r="D1" s="5"/>
      <c r="E1" s="5"/>
    </row>
    <row r="2" spans="1:9" x14ac:dyDescent="0.25">
      <c r="A2" s="181" t="s">
        <v>93</v>
      </c>
      <c r="B2" s="182"/>
      <c r="C2" s="182"/>
      <c r="D2" s="182"/>
      <c r="E2" s="183"/>
      <c r="F2" s="59" t="s">
        <v>92</v>
      </c>
    </row>
    <row r="3" spans="1:9" x14ac:dyDescent="0.25">
      <c r="A3" s="184" t="s">
        <v>91</v>
      </c>
      <c r="B3" s="185"/>
      <c r="C3" s="185"/>
      <c r="D3" s="185"/>
      <c r="E3" s="186"/>
      <c r="F3" s="57" t="s">
        <v>587</v>
      </c>
    </row>
    <row r="4" spans="1:9" x14ac:dyDescent="0.25">
      <c r="A4" s="184" t="s">
        <v>90</v>
      </c>
      <c r="B4" s="185"/>
      <c r="C4" s="185"/>
      <c r="D4" s="185"/>
      <c r="E4" s="186"/>
      <c r="F4" s="12"/>
    </row>
    <row r="5" spans="1:9" x14ac:dyDescent="0.25">
      <c r="A5" s="184" t="s">
        <v>89</v>
      </c>
      <c r="B5" s="185"/>
      <c r="C5" s="185"/>
      <c r="D5" s="185"/>
      <c r="E5" s="186"/>
      <c r="F5" s="55" t="s">
        <v>88</v>
      </c>
    </row>
    <row r="6" spans="1:9" x14ac:dyDescent="0.25">
      <c r="A6" s="161"/>
      <c r="B6" s="161"/>
      <c r="C6" s="161"/>
      <c r="D6" s="161"/>
      <c r="E6" s="161"/>
      <c r="F6" s="53"/>
    </row>
    <row r="7" spans="1:9" x14ac:dyDescent="0.25">
      <c r="A7" s="53" t="s">
        <v>87</v>
      </c>
      <c r="B7" s="5"/>
      <c r="C7" s="5"/>
      <c r="D7" s="5"/>
      <c r="E7" s="5"/>
      <c r="F7" s="53" t="s">
        <v>86</v>
      </c>
    </row>
    <row r="8" spans="1:9" x14ac:dyDescent="0.25">
      <c r="A8" s="187"/>
      <c r="B8" s="188"/>
      <c r="C8" s="188"/>
      <c r="D8" s="188"/>
      <c r="E8" s="189"/>
      <c r="F8" s="52"/>
      <c r="H8" t="s">
        <v>618</v>
      </c>
    </row>
    <row r="9" spans="1:9" x14ac:dyDescent="0.25">
      <c r="A9" s="196" t="s">
        <v>619</v>
      </c>
      <c r="B9" s="197"/>
      <c r="C9" s="197"/>
      <c r="D9" s="197"/>
      <c r="E9" s="198"/>
      <c r="F9" s="44" t="s">
        <v>84</v>
      </c>
    </row>
    <row r="10" spans="1:9" x14ac:dyDescent="0.25">
      <c r="A10" s="190" t="s">
        <v>617</v>
      </c>
      <c r="B10" s="191"/>
      <c r="C10" s="191"/>
      <c r="D10" s="191"/>
      <c r="E10" s="192"/>
      <c r="F10" s="44"/>
    </row>
    <row r="11" spans="1:9" x14ac:dyDescent="0.25">
      <c r="A11" s="193" t="s">
        <v>99</v>
      </c>
      <c r="B11" s="194"/>
      <c r="C11" s="194"/>
      <c r="D11" s="194"/>
      <c r="E11" s="195"/>
      <c r="F11" s="38"/>
    </row>
    <row r="12" spans="1:9" x14ac:dyDescent="0.25">
      <c r="A12" s="37"/>
      <c r="B12" s="37"/>
      <c r="C12" s="37"/>
      <c r="D12" s="37"/>
      <c r="E12" s="37"/>
      <c r="F12" s="36"/>
    </row>
    <row r="13" spans="1:9" x14ac:dyDescent="0.25">
      <c r="A13" s="35" t="s">
        <v>81</v>
      </c>
      <c r="B13" s="35" t="s">
        <v>80</v>
      </c>
      <c r="C13" s="35" t="s">
        <v>79</v>
      </c>
      <c r="D13" s="35" t="s">
        <v>78</v>
      </c>
      <c r="E13" s="25" t="s">
        <v>77</v>
      </c>
      <c r="F13" s="34" t="s">
        <v>76</v>
      </c>
    </row>
    <row r="14" spans="1:9" x14ac:dyDescent="0.25">
      <c r="A14" s="24">
        <v>2</v>
      </c>
      <c r="B14" s="27" t="s">
        <v>96</v>
      </c>
      <c r="C14" s="24" t="s">
        <v>591</v>
      </c>
      <c r="D14" s="24"/>
      <c r="E14" s="24" t="s">
        <v>592</v>
      </c>
      <c r="F14" s="24"/>
      <c r="G14" s="3">
        <v>330.74</v>
      </c>
      <c r="H14" s="1">
        <f>G14*A14</f>
        <v>661.48</v>
      </c>
    </row>
    <row r="15" spans="1:9" x14ac:dyDescent="0.25">
      <c r="A15" s="24">
        <v>1</v>
      </c>
      <c r="B15" s="27" t="s">
        <v>96</v>
      </c>
      <c r="C15" s="24" t="s">
        <v>595</v>
      </c>
      <c r="D15" s="24"/>
      <c r="E15" s="24" t="s">
        <v>596</v>
      </c>
      <c r="F15" s="24"/>
      <c r="G15" s="3">
        <v>1104</v>
      </c>
      <c r="H15" s="1">
        <f t="shared" ref="H15:H35" si="0">G15*A15</f>
        <v>1104</v>
      </c>
    </row>
    <row r="16" spans="1:9" x14ac:dyDescent="0.25">
      <c r="A16" s="24">
        <v>1</v>
      </c>
      <c r="B16" s="27" t="s">
        <v>96</v>
      </c>
      <c r="C16" s="24" t="s">
        <v>597</v>
      </c>
      <c r="D16" s="24"/>
      <c r="E16" s="24" t="s">
        <v>598</v>
      </c>
      <c r="F16" s="22">
        <v>2890</v>
      </c>
      <c r="G16" s="3">
        <v>363.53</v>
      </c>
      <c r="H16" s="1">
        <f t="shared" si="0"/>
        <v>363.53</v>
      </c>
      <c r="I16" s="1">
        <f>SUM(H14:H16)</f>
        <v>2129.0100000000002</v>
      </c>
    </row>
    <row r="17" spans="1:8" x14ac:dyDescent="0.25">
      <c r="A17" s="24">
        <v>2</v>
      </c>
      <c r="B17" s="27" t="s">
        <v>96</v>
      </c>
      <c r="C17" s="24" t="s">
        <v>599</v>
      </c>
      <c r="D17" s="24"/>
      <c r="E17" s="24" t="s">
        <v>600</v>
      </c>
      <c r="F17" s="24"/>
      <c r="G17" s="3">
        <v>2</v>
      </c>
      <c r="H17" s="1">
        <f t="shared" si="0"/>
        <v>4</v>
      </c>
    </row>
    <row r="18" spans="1:8" x14ac:dyDescent="0.25">
      <c r="A18" s="24">
        <v>1</v>
      </c>
      <c r="B18" s="27" t="s">
        <v>96</v>
      </c>
      <c r="C18" s="24" t="s">
        <v>601</v>
      </c>
      <c r="D18" s="24"/>
      <c r="E18" s="24" t="s">
        <v>602</v>
      </c>
      <c r="F18" s="24"/>
      <c r="G18" s="3">
        <v>26.36</v>
      </c>
      <c r="H18" s="1">
        <f t="shared" si="0"/>
        <v>26.36</v>
      </c>
    </row>
    <row r="19" spans="1:8" x14ac:dyDescent="0.25">
      <c r="A19" s="24">
        <v>1</v>
      </c>
      <c r="B19" s="27" t="s">
        <v>96</v>
      </c>
      <c r="C19" s="24" t="s">
        <v>603</v>
      </c>
      <c r="D19" s="24"/>
      <c r="E19" s="24" t="s">
        <v>604</v>
      </c>
      <c r="F19" s="24"/>
      <c r="G19" s="3">
        <v>15.89</v>
      </c>
      <c r="H19" s="1">
        <f t="shared" si="0"/>
        <v>15.89</v>
      </c>
    </row>
    <row r="20" spans="1:8" x14ac:dyDescent="0.25">
      <c r="A20" s="24">
        <v>2</v>
      </c>
      <c r="B20" s="27" t="s">
        <v>39</v>
      </c>
      <c r="C20" s="24" t="s">
        <v>605</v>
      </c>
      <c r="D20" s="24"/>
      <c r="E20" s="24" t="s">
        <v>606</v>
      </c>
      <c r="F20" s="24"/>
      <c r="G20" s="3">
        <v>3.71</v>
      </c>
      <c r="H20" s="1">
        <f t="shared" si="0"/>
        <v>7.42</v>
      </c>
    </row>
    <row r="21" spans="1:8" x14ac:dyDescent="0.25">
      <c r="A21" s="24">
        <v>1</v>
      </c>
      <c r="B21" s="27" t="s">
        <v>96</v>
      </c>
      <c r="C21" s="24" t="s">
        <v>607</v>
      </c>
      <c r="D21" s="24"/>
      <c r="E21" s="24" t="s">
        <v>608</v>
      </c>
      <c r="F21" s="24"/>
      <c r="G21" s="3">
        <v>1.55</v>
      </c>
      <c r="H21" s="1">
        <f t="shared" si="0"/>
        <v>1.55</v>
      </c>
    </row>
    <row r="22" spans="1:8" x14ac:dyDescent="0.25">
      <c r="A22" s="24">
        <v>3</v>
      </c>
      <c r="B22" s="27" t="s">
        <v>96</v>
      </c>
      <c r="C22" s="24" t="s">
        <v>609</v>
      </c>
      <c r="D22" s="24"/>
      <c r="E22" s="24" t="s">
        <v>610</v>
      </c>
      <c r="F22" s="24"/>
      <c r="G22" s="3">
        <v>0.87</v>
      </c>
      <c r="H22" s="1">
        <f t="shared" si="0"/>
        <v>2.61</v>
      </c>
    </row>
    <row r="23" spans="1:8" x14ac:dyDescent="0.25">
      <c r="A23" s="24">
        <v>2</v>
      </c>
      <c r="B23" s="24" t="s">
        <v>96</v>
      </c>
      <c r="C23" s="24" t="s">
        <v>611</v>
      </c>
      <c r="D23" s="24"/>
      <c r="E23" s="24" t="s">
        <v>612</v>
      </c>
      <c r="F23" s="24"/>
      <c r="G23" s="3">
        <v>2.0099999999999998</v>
      </c>
      <c r="H23" s="1">
        <f t="shared" si="0"/>
        <v>4.0199999999999996</v>
      </c>
    </row>
    <row r="24" spans="1:8" x14ac:dyDescent="0.25">
      <c r="A24" s="24">
        <v>1</v>
      </c>
      <c r="B24" s="27" t="s">
        <v>96</v>
      </c>
      <c r="C24" s="24" t="s">
        <v>593</v>
      </c>
      <c r="D24" s="24"/>
      <c r="E24" s="24" t="s">
        <v>594</v>
      </c>
      <c r="F24" s="24"/>
      <c r="G24" s="3">
        <v>1.3</v>
      </c>
      <c r="H24" s="1">
        <f>G24*A24</f>
        <v>1.3</v>
      </c>
    </row>
    <row r="25" spans="1:8" x14ac:dyDescent="0.25">
      <c r="A25" s="24">
        <v>1</v>
      </c>
      <c r="B25" s="24" t="s">
        <v>96</v>
      </c>
      <c r="C25" s="24"/>
      <c r="D25" s="24"/>
      <c r="E25" s="24" t="s">
        <v>627</v>
      </c>
      <c r="F25" s="24"/>
      <c r="G25" s="3">
        <v>1.5</v>
      </c>
      <c r="H25" s="1">
        <v>1.5</v>
      </c>
    </row>
    <row r="26" spans="1:8" x14ac:dyDescent="0.25">
      <c r="A26" s="24">
        <v>1</v>
      </c>
      <c r="B26" s="24" t="s">
        <v>96</v>
      </c>
      <c r="C26" s="24" t="s">
        <v>613</v>
      </c>
      <c r="D26" s="24"/>
      <c r="E26" s="24" t="s">
        <v>614</v>
      </c>
      <c r="F26" s="24"/>
      <c r="G26" s="3">
        <v>2.4700000000000002</v>
      </c>
      <c r="H26" s="1">
        <f t="shared" si="0"/>
        <v>2.4700000000000002</v>
      </c>
    </row>
    <row r="27" spans="1:8" x14ac:dyDescent="0.25">
      <c r="A27" s="24">
        <v>1</v>
      </c>
      <c r="B27" s="24" t="s">
        <v>96</v>
      </c>
      <c r="C27" s="24" t="s">
        <v>615</v>
      </c>
      <c r="D27" s="24"/>
      <c r="E27" s="24" t="s">
        <v>616</v>
      </c>
      <c r="F27" s="24"/>
      <c r="G27" s="1">
        <v>11</v>
      </c>
      <c r="H27" s="1">
        <f t="shared" si="0"/>
        <v>11</v>
      </c>
    </row>
    <row r="28" spans="1:8" x14ac:dyDescent="0.25">
      <c r="A28" s="24">
        <v>5</v>
      </c>
      <c r="B28" s="24" t="s">
        <v>39</v>
      </c>
      <c r="C28" s="24"/>
      <c r="D28" s="24"/>
      <c r="E28" s="24" t="s">
        <v>621</v>
      </c>
      <c r="F28" s="22"/>
      <c r="G28" s="1">
        <v>4.5</v>
      </c>
      <c r="H28" s="1">
        <f t="shared" si="0"/>
        <v>22.5</v>
      </c>
    </row>
    <row r="29" spans="1:8" x14ac:dyDescent="0.25">
      <c r="A29" s="24">
        <v>4</v>
      </c>
      <c r="B29" s="24" t="s">
        <v>39</v>
      </c>
      <c r="C29" s="24"/>
      <c r="D29" s="24"/>
      <c r="E29" s="24" t="s">
        <v>620</v>
      </c>
      <c r="F29" s="22"/>
      <c r="G29" s="1">
        <v>3.5</v>
      </c>
      <c r="H29" s="1">
        <f t="shared" si="0"/>
        <v>14</v>
      </c>
    </row>
    <row r="30" spans="1:8" x14ac:dyDescent="0.25">
      <c r="A30" s="24">
        <v>23</v>
      </c>
      <c r="B30" s="24" t="s">
        <v>39</v>
      </c>
      <c r="C30" s="24"/>
      <c r="D30" s="24"/>
      <c r="E30" s="24" t="s">
        <v>622</v>
      </c>
      <c r="F30" s="22"/>
      <c r="G30" s="1">
        <v>4.5</v>
      </c>
      <c r="H30" s="1">
        <f t="shared" si="0"/>
        <v>103.5</v>
      </c>
    </row>
    <row r="31" spans="1:8" x14ac:dyDescent="0.25">
      <c r="A31" s="24">
        <v>23</v>
      </c>
      <c r="B31" s="24" t="s">
        <v>39</v>
      </c>
      <c r="C31" s="24"/>
      <c r="D31" s="24"/>
      <c r="E31" s="24" t="s">
        <v>623</v>
      </c>
      <c r="F31" s="24"/>
      <c r="G31" s="1">
        <v>5.5</v>
      </c>
      <c r="H31" s="1">
        <f t="shared" si="0"/>
        <v>126.5</v>
      </c>
    </row>
    <row r="32" spans="1:8" x14ac:dyDescent="0.25">
      <c r="A32" s="24">
        <v>10</v>
      </c>
      <c r="B32" s="24" t="s">
        <v>39</v>
      </c>
      <c r="C32" s="24"/>
      <c r="D32" s="24"/>
      <c r="E32" s="24" t="s">
        <v>624</v>
      </c>
      <c r="F32" s="24"/>
      <c r="G32" s="1">
        <v>0.35</v>
      </c>
      <c r="H32" s="1">
        <f t="shared" si="0"/>
        <v>3.5</v>
      </c>
    </row>
    <row r="33" spans="1:8" x14ac:dyDescent="0.25">
      <c r="A33" s="24">
        <v>30</v>
      </c>
      <c r="B33" s="24" t="s">
        <v>39</v>
      </c>
      <c r="C33" s="24"/>
      <c r="D33" s="24"/>
      <c r="E33" s="24" t="s">
        <v>625</v>
      </c>
      <c r="F33" s="24"/>
      <c r="G33" s="1">
        <v>1.1000000000000001</v>
      </c>
      <c r="H33" s="1">
        <f t="shared" si="0"/>
        <v>33</v>
      </c>
    </row>
    <row r="34" spans="1:8" x14ac:dyDescent="0.25">
      <c r="A34" s="24">
        <v>16</v>
      </c>
      <c r="B34" s="24" t="s">
        <v>39</v>
      </c>
      <c r="C34" s="24"/>
      <c r="D34" s="24"/>
      <c r="E34" s="24" t="s">
        <v>628</v>
      </c>
      <c r="F34" s="22"/>
      <c r="G34" s="1">
        <v>1.3</v>
      </c>
      <c r="H34" s="1">
        <f t="shared" si="0"/>
        <v>20.8</v>
      </c>
    </row>
    <row r="35" spans="1:8" x14ac:dyDescent="0.25">
      <c r="A35" s="24">
        <v>10</v>
      </c>
      <c r="B35" s="24" t="s">
        <v>39</v>
      </c>
      <c r="C35" s="24"/>
      <c r="D35" s="24"/>
      <c r="E35" s="24" t="s">
        <v>158</v>
      </c>
      <c r="F35" s="22"/>
      <c r="G35" s="1">
        <v>0.35</v>
      </c>
      <c r="H35" s="1">
        <f t="shared" si="0"/>
        <v>3.5</v>
      </c>
    </row>
    <row r="36" spans="1:8" x14ac:dyDescent="0.25">
      <c r="A36" s="24"/>
      <c r="B36" s="24"/>
      <c r="C36" s="24"/>
      <c r="D36" s="24"/>
      <c r="E36" s="93" t="s">
        <v>626</v>
      </c>
      <c r="F36" s="87"/>
      <c r="G36" s="1">
        <v>15</v>
      </c>
      <c r="H36" s="1">
        <v>15</v>
      </c>
    </row>
    <row r="37" spans="1:8" x14ac:dyDescent="0.25">
      <c r="A37" s="19"/>
      <c r="B37" s="19"/>
      <c r="C37" s="19"/>
      <c r="D37" s="19"/>
      <c r="E37" s="34" t="s">
        <v>176</v>
      </c>
      <c r="F37" s="88">
        <v>504</v>
      </c>
    </row>
    <row r="38" spans="1:8" x14ac:dyDescent="0.25">
      <c r="A38" s="19"/>
      <c r="B38" s="19"/>
      <c r="C38" s="19"/>
      <c r="D38" s="19"/>
      <c r="E38" s="34" t="s">
        <v>631</v>
      </c>
      <c r="F38" s="21">
        <v>500</v>
      </c>
      <c r="G38" s="172">
        <v>0.2</v>
      </c>
      <c r="H38" s="1">
        <f>SUM(H17:H37)</f>
        <v>420.42</v>
      </c>
    </row>
    <row r="39" spans="1:8" x14ac:dyDescent="0.25">
      <c r="A39" s="19"/>
      <c r="B39" s="19"/>
      <c r="C39" s="19"/>
      <c r="D39" s="19"/>
      <c r="E39" s="171" t="s">
        <v>183</v>
      </c>
      <c r="F39" s="170">
        <f>SUM(F16:F38)</f>
        <v>3894</v>
      </c>
      <c r="H39" s="1">
        <f>H38+H38*G38</f>
        <v>504.50400000000002</v>
      </c>
    </row>
    <row r="40" spans="1:8" x14ac:dyDescent="0.25">
      <c r="A40" s="63"/>
      <c r="B40" s="10"/>
      <c r="C40" s="10"/>
      <c r="D40" s="10"/>
      <c r="E40" s="173" t="s">
        <v>633</v>
      </c>
      <c r="F40" s="174">
        <f>2008*10/100</f>
        <v>200.8</v>
      </c>
      <c r="H40" s="1"/>
    </row>
    <row r="41" spans="1:8" x14ac:dyDescent="0.25">
      <c r="A41" s="63"/>
      <c r="B41" s="10"/>
      <c r="C41" s="10"/>
      <c r="D41" s="10"/>
      <c r="E41" s="173" t="s">
        <v>634</v>
      </c>
      <c r="F41" s="174">
        <f>1886*22/100</f>
        <v>414.92</v>
      </c>
      <c r="H41" s="1"/>
    </row>
    <row r="42" spans="1:8" x14ac:dyDescent="0.25">
      <c r="A42" s="63"/>
      <c r="B42" s="10"/>
      <c r="C42" s="10"/>
      <c r="D42" s="10"/>
      <c r="E42" s="173" t="s">
        <v>632</v>
      </c>
      <c r="F42" s="174">
        <f>SUM(F39:F41)</f>
        <v>4509.72</v>
      </c>
      <c r="H42" s="1"/>
    </row>
    <row r="43" spans="1:8" x14ac:dyDescent="0.25">
      <c r="A43" s="11" t="s">
        <v>37</v>
      </c>
      <c r="B43" s="10"/>
      <c r="C43" s="10"/>
      <c r="D43" s="10"/>
      <c r="E43" s="10"/>
      <c r="F43" s="13" t="s">
        <v>36</v>
      </c>
    </row>
    <row r="44" spans="1:8" x14ac:dyDescent="0.25">
      <c r="A44" s="11"/>
      <c r="B44" s="10"/>
      <c r="C44" s="10"/>
      <c r="D44" s="10"/>
      <c r="E44" s="10"/>
      <c r="F44" s="17"/>
    </row>
    <row r="45" spans="1:8" x14ac:dyDescent="0.25">
      <c r="A45" s="11" t="s">
        <v>35</v>
      </c>
      <c r="B45" s="10"/>
      <c r="C45" s="10"/>
      <c r="D45" s="10"/>
      <c r="E45" s="10"/>
      <c r="F45" s="6"/>
    </row>
    <row r="46" spans="1:8" x14ac:dyDescent="0.25">
      <c r="A46" s="15"/>
      <c r="B46" s="14"/>
      <c r="C46" s="14"/>
      <c r="D46" s="14"/>
      <c r="E46" s="14"/>
      <c r="F46" s="13" t="s">
        <v>34</v>
      </c>
    </row>
    <row r="47" spans="1:8" x14ac:dyDescent="0.25">
      <c r="A47" s="11" t="s">
        <v>588</v>
      </c>
      <c r="B47" s="10"/>
      <c r="C47" s="10"/>
      <c r="D47" s="10"/>
      <c r="E47" s="10"/>
      <c r="F47" s="9"/>
    </row>
    <row r="48" spans="1:8" x14ac:dyDescent="0.25">
      <c r="A48" s="8"/>
      <c r="B48" s="7"/>
      <c r="C48" s="7"/>
      <c r="D48" s="7"/>
      <c r="E48" s="7"/>
      <c r="F48" s="6"/>
    </row>
    <row r="51" spans="1:7" x14ac:dyDescent="0.25">
      <c r="C51" t="s">
        <v>629</v>
      </c>
      <c r="E51" t="s">
        <v>630</v>
      </c>
      <c r="F51" s="3">
        <v>500</v>
      </c>
    </row>
    <row r="62" spans="1:7" x14ac:dyDescent="0.25">
      <c r="A62" s="24">
        <v>1</v>
      </c>
      <c r="B62" s="27" t="s">
        <v>96</v>
      </c>
      <c r="C62" s="24" t="s">
        <v>589</v>
      </c>
      <c r="D62" s="24"/>
      <c r="E62" s="24" t="s">
        <v>590</v>
      </c>
      <c r="F62" s="24"/>
      <c r="G62" s="3">
        <v>57.83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31496062992125984" right="0.31496062992125984" top="0.74803149606299213" bottom="0.74803149606299213" header="0.31496062992125984" footer="0.31496062992125984"/>
  <pageSetup paperSize="9" scale="8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85561-66C2-4635-A740-9AC163A5DAD5}">
  <sheetPr>
    <pageSetUpPr fitToPage="1"/>
  </sheetPr>
  <dimension ref="A1:F45"/>
  <sheetViews>
    <sheetView topLeftCell="A4" workbookViewId="0">
      <selection activeCell="F27" sqref="F27"/>
    </sheetView>
  </sheetViews>
  <sheetFormatPr defaultRowHeight="15" x14ac:dyDescent="0.25"/>
  <cols>
    <col min="2" max="2" width="6.5703125" customWidth="1"/>
    <col min="5" max="5" width="24" customWidth="1"/>
    <col min="6" max="6" width="40.7109375" customWidth="1"/>
  </cols>
  <sheetData>
    <row r="1" spans="1:6" x14ac:dyDescent="0.25">
      <c r="A1" s="5"/>
      <c r="B1" s="5"/>
      <c r="C1" s="5"/>
      <c r="D1" s="5"/>
      <c r="E1" s="5"/>
    </row>
    <row r="2" spans="1:6" x14ac:dyDescent="0.25">
      <c r="A2" s="181" t="s">
        <v>93</v>
      </c>
      <c r="B2" s="182"/>
      <c r="C2" s="182"/>
      <c r="D2" s="182"/>
      <c r="E2" s="183"/>
      <c r="F2" s="59" t="s">
        <v>92</v>
      </c>
    </row>
    <row r="3" spans="1:6" x14ac:dyDescent="0.25">
      <c r="A3" s="184" t="s">
        <v>91</v>
      </c>
      <c r="B3" s="185"/>
      <c r="C3" s="185"/>
      <c r="D3" s="185"/>
      <c r="E3" s="186"/>
      <c r="F3" s="57" t="s">
        <v>358</v>
      </c>
    </row>
    <row r="4" spans="1:6" x14ac:dyDescent="0.25">
      <c r="A4" s="184" t="s">
        <v>90</v>
      </c>
      <c r="B4" s="185"/>
      <c r="C4" s="185"/>
      <c r="D4" s="185"/>
      <c r="E4" s="186"/>
      <c r="F4" s="12"/>
    </row>
    <row r="5" spans="1:6" x14ac:dyDescent="0.25">
      <c r="A5" s="184" t="s">
        <v>89</v>
      </c>
      <c r="B5" s="185"/>
      <c r="C5" s="185"/>
      <c r="D5" s="185"/>
      <c r="E5" s="186"/>
      <c r="F5" s="55" t="s">
        <v>187</v>
      </c>
    </row>
    <row r="6" spans="1:6" x14ac:dyDescent="0.25">
      <c r="A6" s="126"/>
      <c r="B6" s="126"/>
      <c r="C6" s="126"/>
      <c r="D6" s="126"/>
      <c r="E6" s="126"/>
      <c r="F6" s="53"/>
    </row>
    <row r="7" spans="1:6" x14ac:dyDescent="0.25">
      <c r="A7" s="53" t="s">
        <v>87</v>
      </c>
      <c r="B7" s="5"/>
      <c r="C7" s="5"/>
      <c r="D7" s="5"/>
      <c r="E7" s="5"/>
      <c r="F7" s="53" t="s">
        <v>86</v>
      </c>
    </row>
    <row r="8" spans="1:6" x14ac:dyDescent="0.25">
      <c r="A8" s="187"/>
      <c r="B8" s="188"/>
      <c r="C8" s="188"/>
      <c r="D8" s="188"/>
      <c r="E8" s="189"/>
      <c r="F8" s="52"/>
    </row>
    <row r="9" spans="1:6" x14ac:dyDescent="0.25">
      <c r="A9" s="196" t="s">
        <v>345</v>
      </c>
      <c r="B9" s="197"/>
      <c r="C9" s="197"/>
      <c r="D9" s="197"/>
      <c r="E9" s="198"/>
      <c r="F9" s="44" t="s">
        <v>348</v>
      </c>
    </row>
    <row r="10" spans="1:6" x14ac:dyDescent="0.25">
      <c r="A10" s="190" t="s">
        <v>346</v>
      </c>
      <c r="B10" s="191"/>
      <c r="C10" s="191"/>
      <c r="D10" s="191"/>
      <c r="E10" s="192"/>
      <c r="F10" s="44" t="s">
        <v>349</v>
      </c>
    </row>
    <row r="11" spans="1:6" x14ac:dyDescent="0.25">
      <c r="A11" s="193" t="s">
        <v>347</v>
      </c>
      <c r="B11" s="194"/>
      <c r="C11" s="194"/>
      <c r="D11" s="194"/>
      <c r="E11" s="195"/>
      <c r="F11" s="38" t="s">
        <v>350</v>
      </c>
    </row>
    <row r="12" spans="1:6" x14ac:dyDescent="0.25">
      <c r="A12" s="37"/>
      <c r="B12" s="37"/>
      <c r="C12" s="37"/>
      <c r="D12" s="37"/>
      <c r="E12" s="37"/>
      <c r="F12" s="36"/>
    </row>
    <row r="13" spans="1:6" x14ac:dyDescent="0.25">
      <c r="A13" s="35" t="s">
        <v>81</v>
      </c>
      <c r="B13" s="35" t="s">
        <v>80</v>
      </c>
      <c r="C13" s="35" t="s">
        <v>79</v>
      </c>
      <c r="D13" s="35" t="s">
        <v>78</v>
      </c>
      <c r="E13" s="25" t="s">
        <v>77</v>
      </c>
      <c r="F13" s="34" t="s">
        <v>76</v>
      </c>
    </row>
    <row r="14" spans="1:6" x14ac:dyDescent="0.25">
      <c r="A14" s="28">
        <v>6</v>
      </c>
      <c r="B14" s="27" t="s">
        <v>96</v>
      </c>
      <c r="C14" s="24" t="s">
        <v>351</v>
      </c>
      <c r="D14" s="23"/>
      <c r="E14" s="24" t="s">
        <v>352</v>
      </c>
      <c r="F14" s="24"/>
    </row>
    <row r="15" spans="1:6" x14ac:dyDescent="0.25">
      <c r="A15" s="28">
        <v>15</v>
      </c>
      <c r="B15" s="27" t="s">
        <v>96</v>
      </c>
      <c r="C15" s="82" t="s">
        <v>353</v>
      </c>
      <c r="D15" s="23"/>
      <c r="E15" s="30" t="s">
        <v>354</v>
      </c>
      <c r="F15" s="22"/>
    </row>
    <row r="16" spans="1:6" x14ac:dyDescent="0.25">
      <c r="A16" s="28">
        <v>5</v>
      </c>
      <c r="B16" s="27" t="s">
        <v>96</v>
      </c>
      <c r="C16" s="24" t="s">
        <v>355</v>
      </c>
      <c r="D16" s="24"/>
      <c r="E16" s="93" t="s">
        <v>356</v>
      </c>
      <c r="F16" s="24"/>
    </row>
    <row r="17" spans="1:6" x14ac:dyDescent="0.25">
      <c r="A17" s="28"/>
      <c r="B17" s="27"/>
      <c r="C17" s="24"/>
      <c r="D17" s="24"/>
      <c r="E17" s="30"/>
      <c r="F17" s="22"/>
    </row>
    <row r="18" spans="1:6" x14ac:dyDescent="0.25">
      <c r="A18" s="135" t="s">
        <v>357</v>
      </c>
      <c r="B18" s="27"/>
      <c r="C18" s="30"/>
      <c r="D18" s="24"/>
      <c r="E18" s="30"/>
      <c r="F18" s="22"/>
    </row>
    <row r="19" spans="1:6" x14ac:dyDescent="0.25">
      <c r="A19" s="136"/>
      <c r="B19" s="27"/>
      <c r="C19" s="30"/>
      <c r="D19" s="24"/>
      <c r="E19" s="30"/>
      <c r="F19" s="22"/>
    </row>
    <row r="20" spans="1:6" x14ac:dyDescent="0.25">
      <c r="A20" s="135" t="s">
        <v>360</v>
      </c>
      <c r="B20" s="27"/>
      <c r="C20" s="30"/>
      <c r="D20" s="24"/>
      <c r="E20" s="30"/>
      <c r="F20" s="22"/>
    </row>
    <row r="21" spans="1:6" x14ac:dyDescent="0.25">
      <c r="A21" s="28"/>
      <c r="B21" s="27"/>
      <c r="C21" s="30"/>
      <c r="D21" s="24"/>
      <c r="E21" s="30"/>
      <c r="F21" s="22"/>
    </row>
    <row r="22" spans="1:6" x14ac:dyDescent="0.25">
      <c r="A22" s="28"/>
      <c r="B22" s="27"/>
      <c r="C22" s="30"/>
      <c r="D22" s="24"/>
      <c r="E22" s="30"/>
      <c r="F22" s="22"/>
    </row>
    <row r="23" spans="1:6" x14ac:dyDescent="0.25">
      <c r="A23" s="25"/>
      <c r="B23" s="27"/>
      <c r="C23" s="24"/>
      <c r="D23" s="24"/>
      <c r="E23" s="24"/>
      <c r="F23" s="22"/>
    </row>
    <row r="24" spans="1:6" x14ac:dyDescent="0.25">
      <c r="A24" s="83"/>
      <c r="B24" s="84"/>
      <c r="C24" s="85"/>
      <c r="D24" s="85"/>
      <c r="E24" s="85"/>
      <c r="F24" s="22"/>
    </row>
    <row r="25" spans="1:6" x14ac:dyDescent="0.25">
      <c r="A25" s="24"/>
      <c r="B25" s="24"/>
      <c r="C25" s="24"/>
      <c r="D25" s="24"/>
      <c r="E25" s="24"/>
      <c r="F25" s="22"/>
    </row>
    <row r="26" spans="1:6" x14ac:dyDescent="0.25">
      <c r="A26" s="22"/>
      <c r="B26" s="24"/>
      <c r="C26" s="24"/>
      <c r="D26" s="24"/>
      <c r="E26" s="24"/>
      <c r="F26" s="22"/>
    </row>
    <row r="27" spans="1:6" x14ac:dyDescent="0.25">
      <c r="A27" s="24"/>
      <c r="B27" s="24"/>
      <c r="C27" s="24"/>
      <c r="D27" s="24"/>
      <c r="E27" s="24"/>
      <c r="F27" s="22"/>
    </row>
    <row r="28" spans="1:6" x14ac:dyDescent="0.25">
      <c r="A28" s="24"/>
      <c r="B28" s="24"/>
      <c r="C28" s="24"/>
      <c r="D28" s="24"/>
      <c r="E28" s="24"/>
      <c r="F28" s="22"/>
    </row>
    <row r="29" spans="1:6" x14ac:dyDescent="0.25">
      <c r="A29" s="24"/>
      <c r="B29" s="24"/>
      <c r="C29" s="24"/>
      <c r="D29" s="24"/>
      <c r="E29" s="24"/>
      <c r="F29" s="22"/>
    </row>
    <row r="30" spans="1:6" x14ac:dyDescent="0.25">
      <c r="A30" s="24"/>
      <c r="B30" s="24"/>
      <c r="C30" s="24"/>
      <c r="D30" s="24"/>
      <c r="E30" s="24"/>
      <c r="F30" s="22"/>
    </row>
    <row r="31" spans="1:6" x14ac:dyDescent="0.25">
      <c r="A31" s="24"/>
      <c r="B31" s="24"/>
      <c r="C31" s="24"/>
      <c r="D31" s="24"/>
      <c r="E31" s="24"/>
      <c r="F31" s="24"/>
    </row>
    <row r="32" spans="1:6" x14ac:dyDescent="0.25">
      <c r="A32" s="24"/>
      <c r="B32" s="24"/>
      <c r="C32" s="24"/>
      <c r="D32" s="24"/>
      <c r="E32" s="24"/>
      <c r="F32" s="24"/>
    </row>
    <row r="33" spans="1:6" x14ac:dyDescent="0.25">
      <c r="A33" s="24"/>
      <c r="B33" s="24"/>
      <c r="C33" s="24"/>
      <c r="D33" s="24"/>
      <c r="E33" s="24"/>
      <c r="F33" s="24"/>
    </row>
    <row r="34" spans="1:6" x14ac:dyDescent="0.25">
      <c r="A34" s="24"/>
      <c r="B34" s="24"/>
      <c r="C34" s="24"/>
      <c r="D34" s="24"/>
      <c r="E34" s="24"/>
      <c r="F34" s="22"/>
    </row>
    <row r="35" spans="1:6" x14ac:dyDescent="0.25">
      <c r="A35" s="24"/>
      <c r="B35" s="24"/>
      <c r="C35" s="24"/>
      <c r="D35" s="24"/>
      <c r="E35" s="24"/>
      <c r="F35" s="22"/>
    </row>
    <row r="36" spans="1:6" x14ac:dyDescent="0.25">
      <c r="A36" s="24"/>
      <c r="B36" s="24"/>
      <c r="C36" s="24"/>
      <c r="D36" s="24"/>
      <c r="E36" s="86"/>
      <c r="F36" s="87"/>
    </row>
    <row r="37" spans="1:6" x14ac:dyDescent="0.25">
      <c r="A37" s="19"/>
      <c r="B37" s="19"/>
      <c r="C37" s="19"/>
      <c r="D37" s="19"/>
      <c r="E37" s="34"/>
      <c r="F37" s="88"/>
    </row>
    <row r="38" spans="1:6" x14ac:dyDescent="0.25">
      <c r="A38" s="19"/>
      <c r="B38" s="19"/>
      <c r="C38" s="19"/>
      <c r="D38" s="19"/>
      <c r="E38" s="19"/>
      <c r="F38" s="21"/>
    </row>
    <row r="39" spans="1:6" x14ac:dyDescent="0.25">
      <c r="A39" s="19"/>
      <c r="B39" s="19"/>
      <c r="C39" s="19"/>
      <c r="D39" s="19"/>
      <c r="E39" s="19"/>
      <c r="F39" s="19"/>
    </row>
    <row r="40" spans="1:6" x14ac:dyDescent="0.25">
      <c r="A40" s="11" t="s">
        <v>37</v>
      </c>
      <c r="B40" s="10"/>
      <c r="C40" s="10"/>
      <c r="D40" s="10"/>
      <c r="E40" s="10"/>
      <c r="F40" s="13" t="s">
        <v>36</v>
      </c>
    </row>
    <row r="41" spans="1:6" x14ac:dyDescent="0.25">
      <c r="A41" s="11"/>
      <c r="B41" s="10"/>
      <c r="C41" s="10"/>
      <c r="D41" s="10"/>
      <c r="E41" s="10"/>
      <c r="F41" s="17"/>
    </row>
    <row r="42" spans="1:6" x14ac:dyDescent="0.25">
      <c r="A42" s="11" t="s">
        <v>35</v>
      </c>
      <c r="B42" s="10"/>
      <c r="C42" s="10"/>
      <c r="D42" s="10"/>
      <c r="E42" s="10"/>
      <c r="F42" s="6"/>
    </row>
    <row r="43" spans="1:6" x14ac:dyDescent="0.25">
      <c r="A43" s="15"/>
      <c r="B43" s="14"/>
      <c r="C43" s="14"/>
      <c r="D43" s="14"/>
      <c r="E43" s="14"/>
      <c r="F43" s="13" t="s">
        <v>34</v>
      </c>
    </row>
    <row r="44" spans="1:6" x14ac:dyDescent="0.25">
      <c r="A44" s="11" t="s">
        <v>359</v>
      </c>
      <c r="B44" s="10"/>
      <c r="C44" s="10"/>
      <c r="D44" s="10"/>
      <c r="E44" s="10"/>
      <c r="F44" s="9"/>
    </row>
    <row r="45" spans="1:6" x14ac:dyDescent="0.25">
      <c r="A45" s="8"/>
      <c r="B45" s="7"/>
      <c r="C45" s="7"/>
      <c r="D45" s="7"/>
      <c r="E45" s="7"/>
      <c r="F45" s="6"/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31496062992125984" right="0.31496062992125984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15</vt:i4>
      </vt:variant>
      <vt:variant>
        <vt:lpstr>Intervalli denominati</vt:lpstr>
      </vt:variant>
      <vt:variant>
        <vt:i4>13</vt:i4>
      </vt:variant>
    </vt:vector>
  </HeadingPairs>
  <TitlesOfParts>
    <vt:vector size="28" baseType="lpstr">
      <vt:lpstr>2</vt:lpstr>
      <vt:lpstr>10</vt:lpstr>
      <vt:lpstr>Foglio1</vt:lpstr>
      <vt:lpstr>11</vt:lpstr>
      <vt:lpstr>13</vt:lpstr>
      <vt:lpstr>14</vt:lpstr>
      <vt:lpstr>15</vt:lpstr>
      <vt:lpstr>16</vt:lpstr>
      <vt:lpstr>18</vt:lpstr>
      <vt:lpstr>19</vt:lpstr>
      <vt:lpstr>20</vt:lpstr>
      <vt:lpstr>22</vt:lpstr>
      <vt:lpstr>24</vt:lpstr>
      <vt:lpstr>25</vt:lpstr>
      <vt:lpstr>COSVIC</vt:lpstr>
      <vt:lpstr>'10'!Area_stampa</vt:lpstr>
      <vt:lpstr>'11'!Area_stampa</vt:lpstr>
      <vt:lpstr>'13'!Area_stampa</vt:lpstr>
      <vt:lpstr>'14'!Area_stampa</vt:lpstr>
      <vt:lpstr>'15'!Area_stampa</vt:lpstr>
      <vt:lpstr>'16'!Area_stampa</vt:lpstr>
      <vt:lpstr>'18'!Area_stampa</vt:lpstr>
      <vt:lpstr>'19'!Area_stampa</vt:lpstr>
      <vt:lpstr>'2'!Area_stampa</vt:lpstr>
      <vt:lpstr>'20'!Area_stampa</vt:lpstr>
      <vt:lpstr>'22'!Area_stampa</vt:lpstr>
      <vt:lpstr>'25'!Area_stampa</vt:lpstr>
      <vt:lpstr>COSVIC!Area_stampa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</dc:creator>
  <cp:lastModifiedBy>Matteo</cp:lastModifiedBy>
  <cp:lastPrinted>2022-10-18T17:23:28Z</cp:lastPrinted>
  <dcterms:created xsi:type="dcterms:W3CDTF">2022-05-01T17:20:54Z</dcterms:created>
  <dcterms:modified xsi:type="dcterms:W3CDTF">2022-10-18T17:23:31Z</dcterms:modified>
</cp:coreProperties>
</file>